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brodyrosenfeld/Desktop/"/>
    </mc:Choice>
  </mc:AlternateContent>
  <bookViews>
    <workbookView xWindow="0" yWindow="0" windowWidth="28800" windowHeight="18000" tabRatio="500"/>
  </bookViews>
  <sheets>
    <sheet name="Sheet2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" i="1" l="1"/>
  <c r="J6" i="1"/>
  <c r="H7" i="1"/>
  <c r="J7" i="1"/>
  <c r="H8" i="1"/>
  <c r="J8" i="1"/>
  <c r="H9" i="1"/>
  <c r="J9" i="1"/>
  <c r="J10" i="1"/>
  <c r="J12" i="1"/>
  <c r="J14" i="1"/>
  <c r="J26" i="1"/>
  <c r="J21" i="1"/>
  <c r="J22" i="1"/>
  <c r="J23" i="1"/>
  <c r="J27" i="1"/>
  <c r="J28" i="1"/>
  <c r="D6" i="1"/>
  <c r="D7" i="1"/>
  <c r="D8" i="1"/>
  <c r="D9" i="1"/>
  <c r="D10" i="1"/>
  <c r="E6" i="1"/>
  <c r="E7" i="1"/>
  <c r="E8" i="1"/>
  <c r="E9" i="1"/>
  <c r="E10" i="1"/>
  <c r="E12" i="1"/>
  <c r="E3" i="1"/>
  <c r="E13" i="1"/>
  <c r="E14" i="1"/>
  <c r="E16" i="1"/>
  <c r="E17" i="1"/>
  <c r="E18" i="1"/>
  <c r="E26" i="1"/>
  <c r="E23" i="1"/>
  <c r="E27" i="1"/>
  <c r="E28" i="1"/>
  <c r="I10" i="1"/>
</calcChain>
</file>

<file path=xl/sharedStrings.xml><?xml version="1.0" encoding="utf-8"?>
<sst xmlns="http://schemas.openxmlformats.org/spreadsheetml/2006/main" count="46" uniqueCount="31">
  <si>
    <t>Conversion Efficiency, Weight of Grist Method (Kai)</t>
  </si>
  <si>
    <t>Conversion Efficiency, Points per Pound per Gallon</t>
  </si>
  <si>
    <t xml:space="preserve">Strike Water, in Liters </t>
  </si>
  <si>
    <t>Strike Water, in gallons</t>
  </si>
  <si>
    <t>Grain</t>
  </si>
  <si>
    <t>Extract</t>
  </si>
  <si>
    <t>Wt of Grain, Kg</t>
  </si>
  <si>
    <t>Lab Extract</t>
  </si>
  <si>
    <t>Maximum PPG</t>
  </si>
  <si>
    <t># of Grain</t>
  </si>
  <si>
    <t>Potential Pts</t>
  </si>
  <si>
    <t>Pilsner</t>
  </si>
  <si>
    <t>Acidulated</t>
  </si>
  <si>
    <t>Carahell</t>
  </si>
  <si>
    <t>Flaked Barley</t>
  </si>
  <si>
    <t>Weight  of Grist (kg) * Lab Extract of Grist</t>
  </si>
  <si>
    <t>100% Efficient Gravity</t>
  </si>
  <si>
    <t>Vol. Water (Liters) + Wt Grist (kg) * Lab Extract of Grist</t>
  </si>
  <si>
    <t>Actual Pre Boil Gravity</t>
  </si>
  <si>
    <t>Maximum Extract</t>
  </si>
  <si>
    <t>Conversion Efficiency</t>
  </si>
  <si>
    <t>Measured Extract</t>
  </si>
  <si>
    <t>Conversion Efficiency (Approximazation)</t>
  </si>
  <si>
    <t>(100- Max Extract) / (100 - Measured)</t>
  </si>
  <si>
    <t>Conversion Efficiency (Accurate)</t>
  </si>
  <si>
    <t>Lauter Efficiency</t>
  </si>
  <si>
    <t>Volume Lost to Grain Abosorbtion, Liters</t>
  </si>
  <si>
    <t>Volume Lost to Grain Abosorbtion, Gallons</t>
  </si>
  <si>
    <t>Strike Water Volume, Liters</t>
  </si>
  <si>
    <t>Strike Water Volume, Gallons</t>
  </si>
  <si>
    <t>Brewhouse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</si>
</sst>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5" formatCode="0.0%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2" fontId="0" fillId="0" borderId="0" xfId="0" applyNumberFormat="1" applyFont="1" applyFill="1"/>
    <xf numFmtId="2" fontId="0" fillId="0" borderId="0" xfId="0" applyNumberFormat="1" applyFont="1"/>
    <xf numFmtId="0" fontId="2" fillId="0" borderId="4" xfId="0" applyFont="1" applyBorder="1" applyAlignment="1">
      <alignment horizontal="center"/>
    </xf>
    <xf numFmtId="0" fontId="0" fillId="0" borderId="4" xfId="0" applyFont="1" applyBorder="1"/>
    <xf numFmtId="10" fontId="0" fillId="0" borderId="4" xfId="2" applyNumberFormat="1" applyFont="1" applyBorder="1"/>
    <xf numFmtId="2" fontId="0" fillId="0" borderId="4" xfId="0" applyNumberFormat="1" applyFont="1" applyBorder="1"/>
    <xf numFmtId="1" fontId="0" fillId="0" borderId="4" xfId="0" applyNumberFormat="1" applyFont="1" applyBorder="1"/>
    <xf numFmtId="0" fontId="0" fillId="0" borderId="0" xfId="0" applyFont="1" applyFill="1" applyBorder="1"/>
    <xf numFmtId="2" fontId="0" fillId="0" borderId="5" xfId="0" applyNumberFormat="1" applyFont="1" applyBorder="1"/>
    <xf numFmtId="10" fontId="0" fillId="0" borderId="5" xfId="2" applyNumberFormat="1" applyFont="1" applyBorder="1"/>
    <xf numFmtId="0" fontId="2" fillId="0" borderId="0" xfId="0" applyFont="1" applyFill="1" applyBorder="1" applyAlignment="1"/>
    <xf numFmtId="2" fontId="0" fillId="0" borderId="0" xfId="0" applyNumberFormat="1" applyFont="1" applyAlignment="1"/>
    <xf numFmtId="2" fontId="0" fillId="3" borderId="0" xfId="0" applyNumberFormat="1" applyFont="1" applyFill="1"/>
    <xf numFmtId="2" fontId="0" fillId="0" borderId="0" xfId="0" applyNumberFormat="1" applyFont="1" applyBorder="1" applyAlignment="1"/>
    <xf numFmtId="2" fontId="0" fillId="0" borderId="0" xfId="0" applyNumberFormat="1" applyFont="1" applyFill="1" applyBorder="1"/>
    <xf numFmtId="2" fontId="0" fillId="0" borderId="0" xfId="0" applyNumberFormat="1" applyFont="1" applyBorder="1"/>
    <xf numFmtId="43" fontId="0" fillId="3" borderId="6" xfId="1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/>
    <xf numFmtId="10" fontId="2" fillId="0" borderId="7" xfId="2" applyNumberFormat="1" applyFont="1" applyBorder="1"/>
    <xf numFmtId="43" fontId="0" fillId="0" borderId="0" xfId="1" applyNumberFormat="1" applyFont="1" applyBorder="1" applyAlignment="1"/>
    <xf numFmtId="10" fontId="2" fillId="0" borderId="6" xfId="2" applyNumberFormat="1" applyFont="1" applyBorder="1" applyAlignment="1"/>
    <xf numFmtId="164" fontId="0" fillId="0" borderId="0" xfId="0" applyNumberFormat="1" applyFont="1"/>
    <xf numFmtId="10" fontId="0" fillId="0" borderId="0" xfId="2" applyNumberFormat="1" applyFont="1" applyFill="1" applyBorder="1"/>
    <xf numFmtId="43" fontId="0" fillId="0" borderId="0" xfId="1" applyFont="1"/>
    <xf numFmtId="9" fontId="0" fillId="0" borderId="0" xfId="2" applyFont="1" applyFill="1" applyBorder="1"/>
    <xf numFmtId="165" fontId="2" fillId="0" borderId="0" xfId="0" applyNumberFormat="1" applyFont="1" applyFill="1" applyBorder="1"/>
    <xf numFmtId="10" fontId="0" fillId="0" borderId="0" xfId="0" applyNumberFormat="1" applyFont="1"/>
    <xf numFmtId="165" fontId="2" fillId="0" borderId="0" xfId="2" applyNumberFormat="1" applyFont="1" applyFill="1" applyBorder="1"/>
    <xf numFmtId="165" fontId="0" fillId="0" borderId="0" xfId="0" applyNumberFormat="1" applyFont="1" applyFill="1" applyBorder="1"/>
    <xf numFmtId="10" fontId="2" fillId="0" borderId="7" xfId="0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tabSelected="1" workbookViewId="0">
      <selection activeCell="G15" sqref="G15"/>
    </sheetView>
  </sheetViews>
  <sheetFormatPr baseColWidth="10" defaultRowHeight="16" x14ac:dyDescent="0.2"/>
  <cols>
    <col min="1" max="1" width="10.83203125" style="1"/>
    <col min="2" max="10" width="16.6640625" style="1" customWidth="1"/>
    <col min="11" max="16384" width="10.83203125" style="1"/>
  </cols>
  <sheetData>
    <row r="1" spans="2:10" ht="17" thickBot="1" x14ac:dyDescent="0.25"/>
    <row r="2" spans="2:10" ht="17" thickBot="1" x14ac:dyDescent="0.25">
      <c r="B2" s="2" t="s">
        <v>0</v>
      </c>
      <c r="C2" s="3"/>
      <c r="D2" s="3"/>
      <c r="E2" s="4"/>
      <c r="G2" s="2" t="s">
        <v>1</v>
      </c>
      <c r="H2" s="3"/>
      <c r="I2" s="3"/>
      <c r="J2" s="4"/>
    </row>
    <row r="3" spans="2:10" x14ac:dyDescent="0.2">
      <c r="B3" s="1" t="s">
        <v>2</v>
      </c>
      <c r="E3" s="5">
        <f>7.25*3.78541</f>
        <v>27.444222500000002</v>
      </c>
      <c r="G3" s="1" t="s">
        <v>3</v>
      </c>
      <c r="J3" s="5">
        <v>7.25</v>
      </c>
    </row>
    <row r="4" spans="2:10" x14ac:dyDescent="0.2">
      <c r="E4" s="6"/>
      <c r="J4" s="6"/>
    </row>
    <row r="5" spans="2:10" x14ac:dyDescent="0.2">
      <c r="B5" s="7" t="s">
        <v>4</v>
      </c>
      <c r="C5" s="7" t="s">
        <v>5</v>
      </c>
      <c r="D5" s="7" t="s">
        <v>6</v>
      </c>
      <c r="E5" s="7" t="s">
        <v>7</v>
      </c>
      <c r="G5" s="7" t="s">
        <v>4</v>
      </c>
      <c r="H5" s="7" t="s">
        <v>8</v>
      </c>
      <c r="I5" s="7" t="s">
        <v>9</v>
      </c>
      <c r="J5" s="7" t="s">
        <v>10</v>
      </c>
    </row>
    <row r="6" spans="2:10" x14ac:dyDescent="0.2">
      <c r="B6" s="8" t="s">
        <v>11</v>
      </c>
      <c r="C6" s="9">
        <v>0.80500000000000005</v>
      </c>
      <c r="D6" s="10">
        <f>7.25*0.453592</f>
        <v>3.2885420000000001</v>
      </c>
      <c r="E6" s="9">
        <f>(C6*(D6/$D$10))</f>
        <v>0.66700000000000004</v>
      </c>
      <c r="G6" s="8" t="s">
        <v>11</v>
      </c>
      <c r="H6" s="11">
        <f>(46*0.805)+1000</f>
        <v>1037.03</v>
      </c>
      <c r="I6" s="10">
        <v>7.25</v>
      </c>
      <c r="J6" s="10">
        <f>((H6-1000)*I6)/J3</f>
        <v>37.029999999999973</v>
      </c>
    </row>
    <row r="7" spans="2:10" x14ac:dyDescent="0.2">
      <c r="B7" s="8" t="s">
        <v>12</v>
      </c>
      <c r="C7" s="9">
        <v>0.80500000000000005</v>
      </c>
      <c r="D7" s="10">
        <f>0.25*0.453592</f>
        <v>0.113398</v>
      </c>
      <c r="E7" s="9">
        <f>(C7*(D7/$D$10))</f>
        <v>2.3E-2</v>
      </c>
      <c r="G7" s="8" t="s">
        <v>12</v>
      </c>
      <c r="H7" s="11">
        <f>(46*0.805)+1000</f>
        <v>1037.03</v>
      </c>
      <c r="I7" s="10">
        <v>0.25</v>
      </c>
      <c r="J7" s="10">
        <f>((H7-1000)*I7)/J3</f>
        <v>1.2768965517241371</v>
      </c>
    </row>
    <row r="8" spans="2:10" x14ac:dyDescent="0.2">
      <c r="B8" s="8" t="s">
        <v>13</v>
      </c>
      <c r="C8" s="9">
        <v>0.75739999999999996</v>
      </c>
      <c r="D8" s="10">
        <f>0.25*0.453592</f>
        <v>0.113398</v>
      </c>
      <c r="E8" s="9">
        <f>(C8*(D8/$D$10))</f>
        <v>2.164E-2</v>
      </c>
      <c r="G8" s="8" t="s">
        <v>13</v>
      </c>
      <c r="H8" s="11">
        <f>(46*0.7574)+1000</f>
        <v>1034.8404</v>
      </c>
      <c r="I8" s="8">
        <v>0.25</v>
      </c>
      <c r="J8" s="10">
        <f>((H8-1000)*I8)/J3</f>
        <v>1.2013931034482774</v>
      </c>
    </row>
    <row r="9" spans="2:10" x14ac:dyDescent="0.2">
      <c r="B9" s="8" t="s">
        <v>14</v>
      </c>
      <c r="C9" s="9">
        <v>0.7</v>
      </c>
      <c r="D9" s="10">
        <f>1*0.453592</f>
        <v>0.453592</v>
      </c>
      <c r="E9" s="9">
        <f>(C9*(D9/$D$10))</f>
        <v>7.9999999999999988E-2</v>
      </c>
      <c r="F9" s="12"/>
      <c r="G9" s="8" t="s">
        <v>14</v>
      </c>
      <c r="H9" s="11">
        <f>(46*0.7)+1000</f>
        <v>1032.2</v>
      </c>
      <c r="I9" s="10">
        <v>1</v>
      </c>
      <c r="J9" s="10">
        <f>((H9-1000)*I9)/J3</f>
        <v>4.4413793103448338</v>
      </c>
    </row>
    <row r="10" spans="2:10" ht="17" thickBot="1" x14ac:dyDescent="0.25">
      <c r="D10" s="13">
        <f>SUM(D6:D9)</f>
        <v>3.9689300000000003</v>
      </c>
      <c r="E10" s="14">
        <f>SUM(E6:E9)</f>
        <v>0.79164000000000001</v>
      </c>
      <c r="F10" s="15"/>
      <c r="I10" s="13">
        <f>SUM(I6:I9)</f>
        <v>8.75</v>
      </c>
      <c r="J10" s="13">
        <f>SUM(J6:J9)</f>
        <v>43.949668965517219</v>
      </c>
    </row>
    <row r="11" spans="2:10" ht="17" thickTop="1" x14ac:dyDescent="0.2">
      <c r="E11" s="6"/>
      <c r="F11" s="12"/>
      <c r="J11" s="6"/>
    </row>
    <row r="12" spans="2:10" x14ac:dyDescent="0.2">
      <c r="B12" s="1" t="s">
        <v>15</v>
      </c>
      <c r="E12" s="16">
        <f>D10*E10</f>
        <v>3.1419637452000004</v>
      </c>
      <c r="F12" s="12"/>
      <c r="G12" s="1" t="s">
        <v>16</v>
      </c>
      <c r="J12" s="17">
        <f>1000+J10</f>
        <v>1043.9496689655173</v>
      </c>
    </row>
    <row r="13" spans="2:10" x14ac:dyDescent="0.2">
      <c r="B13" s="1" t="s">
        <v>17</v>
      </c>
      <c r="E13" s="18">
        <f>E3+D10*E10</f>
        <v>30.586186245200004</v>
      </c>
      <c r="F13" s="19"/>
      <c r="G13" s="1" t="s">
        <v>18</v>
      </c>
      <c r="J13" s="20">
        <v>1042</v>
      </c>
    </row>
    <row r="14" spans="2:10" ht="17" thickBot="1" x14ac:dyDescent="0.25">
      <c r="B14" s="1" t="s">
        <v>19</v>
      </c>
      <c r="E14" s="21">
        <f>(E12/E13)*100</f>
        <v>10.27249268676993</v>
      </c>
      <c r="F14" s="22"/>
      <c r="G14" s="23" t="s">
        <v>20</v>
      </c>
      <c r="J14" s="24">
        <f>(J13-1000)/(J12-1000)</f>
        <v>0.95563859725435074</v>
      </c>
    </row>
    <row r="15" spans="2:10" ht="17" thickTop="1" x14ac:dyDescent="0.2">
      <c r="B15" s="1" t="s">
        <v>21</v>
      </c>
      <c r="E15" s="25">
        <v>10.5</v>
      </c>
      <c r="F15" s="19"/>
    </row>
    <row r="16" spans="2:10" x14ac:dyDescent="0.2">
      <c r="B16" s="1" t="s">
        <v>22</v>
      </c>
      <c r="E16" s="26">
        <f>(E15/E14)</f>
        <v>1.0221472353563299</v>
      </c>
      <c r="F16" s="19"/>
    </row>
    <row r="17" spans="2:10" x14ac:dyDescent="0.2">
      <c r="B17" s="1" t="s">
        <v>23</v>
      </c>
      <c r="E17" s="27">
        <f>(100-E14)/(100-E15)</f>
        <v>1.0025419811534084</v>
      </c>
      <c r="F17" s="19"/>
    </row>
    <row r="18" spans="2:10" ht="17" thickBot="1" x14ac:dyDescent="0.25">
      <c r="B18" s="1" t="s">
        <v>24</v>
      </c>
      <c r="E18" s="24">
        <f>E16*E17</f>
        <v>1.0247455143646143</v>
      </c>
      <c r="F18" s="19"/>
    </row>
    <row r="19" spans="2:10" ht="18" thickTop="1" thickBot="1" x14ac:dyDescent="0.25">
      <c r="F19" s="19"/>
    </row>
    <row r="20" spans="2:10" ht="17" thickBot="1" x14ac:dyDescent="0.25">
      <c r="B20" s="2" t="s">
        <v>25</v>
      </c>
      <c r="C20" s="3"/>
      <c r="D20" s="3"/>
      <c r="E20" s="4"/>
      <c r="F20" s="19"/>
      <c r="G20" s="2" t="s">
        <v>25</v>
      </c>
      <c r="H20" s="3"/>
      <c r="I20" s="3"/>
      <c r="J20" s="4"/>
    </row>
    <row r="21" spans="2:10" x14ac:dyDescent="0.2">
      <c r="B21" s="1" t="s">
        <v>26</v>
      </c>
      <c r="E21" s="6">
        <v>3.7854100000000002</v>
      </c>
      <c r="F21" s="28"/>
      <c r="G21" s="1" t="s">
        <v>27</v>
      </c>
      <c r="J21" s="6">
        <f>J3-6.25</f>
        <v>1</v>
      </c>
    </row>
    <row r="22" spans="2:10" x14ac:dyDescent="0.2">
      <c r="B22" s="1" t="s">
        <v>28</v>
      </c>
      <c r="E22" s="6">
        <v>27.444240000000001</v>
      </c>
      <c r="F22" s="12"/>
      <c r="G22" s="1" t="s">
        <v>29</v>
      </c>
      <c r="J22" s="29">
        <f>J3</f>
        <v>7.25</v>
      </c>
    </row>
    <row r="23" spans="2:10" ht="17" thickBot="1" x14ac:dyDescent="0.25">
      <c r="B23" s="1" t="s">
        <v>25</v>
      </c>
      <c r="E23" s="24">
        <f>(1-(E21/E22))</f>
        <v>0.86206905346987206</v>
      </c>
      <c r="F23" s="12"/>
      <c r="G23" s="1" t="s">
        <v>25</v>
      </c>
      <c r="J23" s="24">
        <f>(1-(J21/J22))</f>
        <v>0.86206896551724133</v>
      </c>
    </row>
    <row r="24" spans="2:10" ht="18" thickTop="1" thickBot="1" x14ac:dyDescent="0.25">
      <c r="F24" s="30"/>
      <c r="G24" s="12"/>
    </row>
    <row r="25" spans="2:10" ht="17" thickBot="1" x14ac:dyDescent="0.25">
      <c r="B25" s="2" t="s">
        <v>30</v>
      </c>
      <c r="C25" s="3"/>
      <c r="D25" s="3"/>
      <c r="E25" s="4"/>
      <c r="F25" s="31"/>
      <c r="G25" s="2" t="s">
        <v>30</v>
      </c>
      <c r="H25" s="3"/>
      <c r="I25" s="3"/>
      <c r="J25" s="4"/>
    </row>
    <row r="26" spans="2:10" x14ac:dyDescent="0.2">
      <c r="B26" s="1" t="s">
        <v>20</v>
      </c>
      <c r="E26" s="32">
        <f>E18</f>
        <v>1.0247455143646143</v>
      </c>
      <c r="F26" s="33"/>
      <c r="G26" s="1" t="s">
        <v>20</v>
      </c>
      <c r="J26" s="32">
        <f>J14</f>
        <v>0.95563859725435074</v>
      </c>
    </row>
    <row r="27" spans="2:10" x14ac:dyDescent="0.2">
      <c r="B27" s="1" t="s">
        <v>25</v>
      </c>
      <c r="E27" s="32">
        <f>E23</f>
        <v>0.86206905346987206</v>
      </c>
      <c r="F27" s="34"/>
      <c r="G27" s="1" t="s">
        <v>25</v>
      </c>
      <c r="J27" s="32">
        <f>J23</f>
        <v>0.86206896551724133</v>
      </c>
    </row>
    <row r="28" spans="2:10" ht="17" thickBot="1" x14ac:dyDescent="0.25">
      <c r="B28" s="1" t="s">
        <v>30</v>
      </c>
      <c r="D28" s="23"/>
      <c r="E28" s="24">
        <f>E26*E27</f>
        <v>0.88340139561580022</v>
      </c>
      <c r="F28" s="12"/>
      <c r="G28" s="1" t="s">
        <v>30</v>
      </c>
      <c r="J28" s="35">
        <f>J26*J27</f>
        <v>0.82382637694340577</v>
      </c>
    </row>
    <row r="29" spans="2:10" ht="17" thickTop="1" x14ac:dyDescent="0.2"/>
  </sheetData>
  <mergeCells count="6">
    <mergeCell ref="B2:E2"/>
    <mergeCell ref="G2:J2"/>
    <mergeCell ref="B20:E20"/>
    <mergeCell ref="G20:J20"/>
    <mergeCell ref="B25:E25"/>
    <mergeCell ref="G25:J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2016-02-07T16:36:26Z</dcterms:created>
  <dcterms:modified xsi:type="dcterms:W3CDTF">2016-02-07T16:36:39Z</dcterms:modified>
</cp:coreProperties>
</file>