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checkCompatibility="1" autoCompressPictures="0"/>
  <bookViews>
    <workbookView xWindow="0" yWindow="0" windowWidth="25600" windowHeight="16060" tabRatio="500"/>
  </bookViews>
  <sheets>
    <sheet name="Dosage Calculation" sheetId="6" r:id="rId1"/>
    <sheet name="BrewTan B" sheetId="5" r:id="rId2"/>
    <sheet name="Custom SMB Tables" sheetId="2" r:id="rId3"/>
    <sheet name="Mash Water Tables" sheetId="3" r:id="rId4"/>
    <sheet name="Sparge Water Tables" sheetId="4" r:id="rId5"/>
  </sheets>
  <definedNames>
    <definedName name="_xlnm.Print_Area" localSheetId="3">'Mash Water Tables'!$A$1:$L$41</definedName>
    <definedName name="_xlnm.Print_Area" localSheetId="4">'Sparge Water Tables'!$A$2:$L$43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8" i="6" l="1"/>
  <c r="F18" i="6"/>
  <c r="C10" i="6"/>
  <c r="E6" i="6"/>
  <c r="C7" i="6"/>
  <c r="F7" i="6"/>
  <c r="F12" i="6"/>
  <c r="F11" i="6"/>
  <c r="C8" i="6"/>
  <c r="F19" i="6"/>
  <c r="F20" i="6"/>
  <c r="C19" i="6"/>
  <c r="C20" i="6"/>
  <c r="E19" i="6"/>
  <c r="B19" i="6"/>
  <c r="F8" i="6"/>
  <c r="C11" i="6"/>
  <c r="C9" i="6"/>
  <c r="E7" i="6"/>
  <c r="B7" i="6"/>
  <c r="B9" i="5"/>
  <c r="F6" i="5"/>
  <c r="B8" i="5"/>
  <c r="F5" i="5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7" i="2"/>
  <c r="I6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7" i="2"/>
  <c r="C6" i="2"/>
  <c r="L44" i="2"/>
  <c r="K44" i="2"/>
  <c r="J44" i="2"/>
  <c r="H44" i="2"/>
  <c r="F44" i="2"/>
  <c r="D44" i="2"/>
  <c r="E44" i="2"/>
  <c r="B44" i="2"/>
  <c r="L43" i="2"/>
  <c r="K43" i="2"/>
  <c r="J43" i="2"/>
  <c r="H43" i="2"/>
  <c r="F43" i="2"/>
  <c r="D43" i="2"/>
  <c r="E43" i="2"/>
  <c r="B43" i="2"/>
  <c r="L42" i="2"/>
  <c r="K42" i="2"/>
  <c r="J42" i="2"/>
  <c r="H42" i="2"/>
  <c r="F42" i="2"/>
  <c r="D42" i="2"/>
  <c r="E42" i="2"/>
  <c r="B42" i="2"/>
  <c r="L41" i="2"/>
  <c r="K41" i="2"/>
  <c r="J41" i="2"/>
  <c r="H41" i="2"/>
  <c r="F41" i="2"/>
  <c r="D41" i="2"/>
  <c r="E41" i="2"/>
  <c r="B41" i="2"/>
  <c r="L40" i="2"/>
  <c r="K40" i="2"/>
  <c r="J40" i="2"/>
  <c r="H40" i="2"/>
  <c r="F40" i="2"/>
  <c r="D40" i="2"/>
  <c r="E40" i="2"/>
  <c r="B40" i="2"/>
  <c r="L39" i="2"/>
  <c r="K39" i="2"/>
  <c r="J39" i="2"/>
  <c r="H39" i="2"/>
  <c r="F39" i="2"/>
  <c r="D39" i="2"/>
  <c r="E39" i="2"/>
  <c r="B39" i="2"/>
  <c r="L38" i="2"/>
  <c r="K38" i="2"/>
  <c r="J38" i="2"/>
  <c r="H38" i="2"/>
  <c r="F38" i="2"/>
  <c r="D38" i="2"/>
  <c r="E38" i="2"/>
  <c r="B38" i="2"/>
  <c r="L37" i="2"/>
  <c r="K37" i="2"/>
  <c r="J37" i="2"/>
  <c r="H37" i="2"/>
  <c r="F37" i="2"/>
  <c r="D37" i="2"/>
  <c r="E37" i="2"/>
  <c r="B37" i="2"/>
  <c r="L36" i="2"/>
  <c r="K36" i="2"/>
  <c r="J36" i="2"/>
  <c r="H36" i="2"/>
  <c r="F36" i="2"/>
  <c r="D36" i="2"/>
  <c r="E36" i="2"/>
  <c r="B36" i="2"/>
  <c r="L35" i="2"/>
  <c r="K35" i="2"/>
  <c r="J35" i="2"/>
  <c r="H35" i="2"/>
  <c r="F35" i="2"/>
  <c r="D35" i="2"/>
  <c r="E35" i="2"/>
  <c r="B35" i="2"/>
  <c r="L34" i="2"/>
  <c r="K34" i="2"/>
  <c r="J34" i="2"/>
  <c r="H34" i="2"/>
  <c r="F34" i="2"/>
  <c r="D34" i="2"/>
  <c r="E34" i="2"/>
  <c r="B34" i="2"/>
  <c r="L33" i="2"/>
  <c r="K33" i="2"/>
  <c r="J33" i="2"/>
  <c r="H33" i="2"/>
  <c r="F33" i="2"/>
  <c r="D33" i="2"/>
  <c r="E33" i="2"/>
  <c r="B33" i="2"/>
  <c r="L32" i="2"/>
  <c r="K32" i="2"/>
  <c r="J32" i="2"/>
  <c r="H32" i="2"/>
  <c r="F32" i="2"/>
  <c r="D32" i="2"/>
  <c r="E32" i="2"/>
  <c r="B32" i="2"/>
  <c r="L31" i="2"/>
  <c r="K31" i="2"/>
  <c r="J31" i="2"/>
  <c r="H31" i="2"/>
  <c r="F31" i="2"/>
  <c r="D31" i="2"/>
  <c r="E31" i="2"/>
  <c r="B31" i="2"/>
  <c r="L30" i="2"/>
  <c r="K30" i="2"/>
  <c r="J30" i="2"/>
  <c r="H30" i="2"/>
  <c r="F30" i="2"/>
  <c r="D30" i="2"/>
  <c r="E30" i="2"/>
  <c r="B30" i="2"/>
  <c r="L29" i="2"/>
  <c r="K29" i="2"/>
  <c r="J29" i="2"/>
  <c r="H29" i="2"/>
  <c r="F29" i="2"/>
  <c r="D29" i="2"/>
  <c r="E29" i="2"/>
  <c r="B29" i="2"/>
  <c r="L28" i="2"/>
  <c r="K28" i="2"/>
  <c r="J28" i="2"/>
  <c r="H28" i="2"/>
  <c r="F28" i="2"/>
  <c r="D28" i="2"/>
  <c r="E28" i="2"/>
  <c r="B28" i="2"/>
  <c r="L27" i="2"/>
  <c r="K27" i="2"/>
  <c r="J27" i="2"/>
  <c r="H27" i="2"/>
  <c r="F27" i="2"/>
  <c r="D27" i="2"/>
  <c r="E27" i="2"/>
  <c r="B27" i="2"/>
  <c r="L26" i="2"/>
  <c r="K26" i="2"/>
  <c r="J26" i="2"/>
  <c r="H26" i="2"/>
  <c r="F26" i="2"/>
  <c r="D26" i="2"/>
  <c r="E26" i="2"/>
  <c r="B26" i="2"/>
  <c r="L25" i="2"/>
  <c r="K25" i="2"/>
  <c r="J25" i="2"/>
  <c r="H25" i="2"/>
  <c r="F25" i="2"/>
  <c r="D25" i="2"/>
  <c r="E25" i="2"/>
  <c r="B25" i="2"/>
  <c r="L24" i="2"/>
  <c r="K24" i="2"/>
  <c r="J24" i="2"/>
  <c r="H24" i="2"/>
  <c r="F24" i="2"/>
  <c r="D24" i="2"/>
  <c r="E24" i="2"/>
  <c r="B24" i="2"/>
  <c r="L23" i="2"/>
  <c r="K23" i="2"/>
  <c r="J23" i="2"/>
  <c r="H23" i="2"/>
  <c r="F23" i="2"/>
  <c r="D23" i="2"/>
  <c r="E23" i="2"/>
  <c r="B23" i="2"/>
  <c r="L22" i="2"/>
  <c r="K22" i="2"/>
  <c r="J22" i="2"/>
  <c r="H22" i="2"/>
  <c r="F22" i="2"/>
  <c r="D22" i="2"/>
  <c r="E22" i="2"/>
  <c r="B22" i="2"/>
  <c r="L21" i="2"/>
  <c r="K21" i="2"/>
  <c r="J21" i="2"/>
  <c r="H21" i="2"/>
  <c r="F21" i="2"/>
  <c r="D21" i="2"/>
  <c r="E21" i="2"/>
  <c r="B21" i="2"/>
  <c r="L20" i="2"/>
  <c r="K20" i="2"/>
  <c r="J20" i="2"/>
  <c r="H20" i="2"/>
  <c r="F20" i="2"/>
  <c r="D20" i="2"/>
  <c r="E20" i="2"/>
  <c r="B20" i="2"/>
  <c r="L19" i="2"/>
  <c r="K19" i="2"/>
  <c r="J19" i="2"/>
  <c r="H19" i="2"/>
  <c r="F19" i="2"/>
  <c r="D19" i="2"/>
  <c r="E19" i="2"/>
  <c r="B19" i="2"/>
  <c r="L18" i="2"/>
  <c r="K18" i="2"/>
  <c r="J18" i="2"/>
  <c r="H18" i="2"/>
  <c r="F18" i="2"/>
  <c r="D18" i="2"/>
  <c r="E18" i="2"/>
  <c r="B18" i="2"/>
  <c r="L17" i="2"/>
  <c r="K17" i="2"/>
  <c r="J17" i="2"/>
  <c r="H17" i="2"/>
  <c r="F17" i="2"/>
  <c r="D17" i="2"/>
  <c r="E17" i="2"/>
  <c r="B17" i="2"/>
  <c r="L16" i="2"/>
  <c r="K16" i="2"/>
  <c r="J16" i="2"/>
  <c r="H16" i="2"/>
  <c r="F16" i="2"/>
  <c r="D16" i="2"/>
  <c r="E16" i="2"/>
  <c r="B16" i="2"/>
  <c r="L15" i="2"/>
  <c r="K15" i="2"/>
  <c r="J15" i="2"/>
  <c r="H15" i="2"/>
  <c r="F15" i="2"/>
  <c r="D15" i="2"/>
  <c r="E15" i="2"/>
  <c r="B15" i="2"/>
  <c r="L14" i="2"/>
  <c r="K14" i="2"/>
  <c r="J14" i="2"/>
  <c r="H14" i="2"/>
  <c r="F14" i="2"/>
  <c r="D14" i="2"/>
  <c r="E14" i="2"/>
  <c r="B14" i="2"/>
  <c r="L13" i="2"/>
  <c r="K13" i="2"/>
  <c r="J13" i="2"/>
  <c r="H13" i="2"/>
  <c r="F13" i="2"/>
  <c r="D13" i="2"/>
  <c r="E13" i="2"/>
  <c r="B13" i="2"/>
  <c r="L12" i="2"/>
  <c r="K12" i="2"/>
  <c r="J12" i="2"/>
  <c r="H12" i="2"/>
  <c r="F12" i="2"/>
  <c r="D12" i="2"/>
  <c r="E12" i="2"/>
  <c r="B12" i="2"/>
  <c r="L11" i="2"/>
  <c r="K11" i="2"/>
  <c r="J11" i="2"/>
  <c r="H11" i="2"/>
  <c r="F11" i="2"/>
  <c r="D11" i="2"/>
  <c r="E11" i="2"/>
  <c r="B11" i="2"/>
  <c r="L10" i="2"/>
  <c r="K10" i="2"/>
  <c r="J10" i="2"/>
  <c r="H10" i="2"/>
  <c r="F10" i="2"/>
  <c r="D10" i="2"/>
  <c r="E10" i="2"/>
  <c r="B10" i="2"/>
  <c r="L9" i="2"/>
  <c r="K9" i="2"/>
  <c r="J9" i="2"/>
  <c r="H9" i="2"/>
  <c r="F9" i="2"/>
  <c r="D9" i="2"/>
  <c r="E9" i="2"/>
  <c r="B9" i="2"/>
  <c r="L8" i="2"/>
  <c r="K8" i="2"/>
  <c r="J8" i="2"/>
  <c r="H8" i="2"/>
  <c r="F8" i="2"/>
  <c r="D8" i="2"/>
  <c r="E8" i="2"/>
  <c r="B8" i="2"/>
  <c r="L7" i="2"/>
  <c r="K7" i="2"/>
  <c r="J7" i="2"/>
  <c r="H7" i="2"/>
  <c r="F7" i="2"/>
  <c r="D7" i="2"/>
  <c r="E7" i="2"/>
  <c r="B7" i="2"/>
  <c r="L6" i="2"/>
  <c r="K6" i="2"/>
  <c r="J6" i="2"/>
  <c r="H6" i="2"/>
  <c r="F6" i="2"/>
  <c r="D6" i="2"/>
  <c r="E6" i="2"/>
  <c r="B6" i="2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5" i="4"/>
  <c r="L43" i="4"/>
  <c r="K43" i="4"/>
  <c r="J43" i="4"/>
  <c r="H43" i="4"/>
  <c r="F43" i="4"/>
  <c r="D43" i="4"/>
  <c r="E43" i="4"/>
  <c r="B43" i="4"/>
  <c r="L42" i="4"/>
  <c r="K42" i="4"/>
  <c r="J42" i="4"/>
  <c r="H42" i="4"/>
  <c r="F42" i="4"/>
  <c r="D42" i="4"/>
  <c r="E42" i="4"/>
  <c r="B42" i="4"/>
  <c r="L41" i="4"/>
  <c r="K41" i="4"/>
  <c r="J41" i="4"/>
  <c r="H41" i="4"/>
  <c r="F41" i="4"/>
  <c r="D41" i="4"/>
  <c r="E41" i="4"/>
  <c r="B41" i="4"/>
  <c r="L40" i="4"/>
  <c r="K40" i="4"/>
  <c r="J40" i="4"/>
  <c r="H40" i="4"/>
  <c r="F40" i="4"/>
  <c r="D40" i="4"/>
  <c r="E40" i="4"/>
  <c r="B40" i="4"/>
  <c r="L39" i="4"/>
  <c r="K39" i="4"/>
  <c r="J39" i="4"/>
  <c r="H39" i="4"/>
  <c r="F39" i="4"/>
  <c r="D39" i="4"/>
  <c r="E39" i="4"/>
  <c r="B39" i="4"/>
  <c r="L38" i="4"/>
  <c r="K38" i="4"/>
  <c r="J38" i="4"/>
  <c r="H38" i="4"/>
  <c r="F38" i="4"/>
  <c r="D38" i="4"/>
  <c r="E38" i="4"/>
  <c r="B38" i="4"/>
  <c r="L37" i="4"/>
  <c r="K37" i="4"/>
  <c r="J37" i="4"/>
  <c r="H37" i="4"/>
  <c r="F37" i="4"/>
  <c r="D37" i="4"/>
  <c r="E37" i="4"/>
  <c r="B37" i="4"/>
  <c r="L36" i="4"/>
  <c r="K36" i="4"/>
  <c r="J36" i="4"/>
  <c r="H36" i="4"/>
  <c r="F36" i="4"/>
  <c r="D36" i="4"/>
  <c r="E36" i="4"/>
  <c r="B36" i="4"/>
  <c r="L35" i="4"/>
  <c r="K35" i="4"/>
  <c r="J35" i="4"/>
  <c r="H35" i="4"/>
  <c r="F35" i="4"/>
  <c r="D35" i="4"/>
  <c r="E35" i="4"/>
  <c r="B35" i="4"/>
  <c r="L34" i="4"/>
  <c r="K34" i="4"/>
  <c r="J34" i="4"/>
  <c r="H34" i="4"/>
  <c r="F34" i="4"/>
  <c r="D34" i="4"/>
  <c r="E34" i="4"/>
  <c r="B34" i="4"/>
  <c r="L33" i="4"/>
  <c r="K33" i="4"/>
  <c r="J33" i="4"/>
  <c r="H33" i="4"/>
  <c r="F33" i="4"/>
  <c r="D33" i="4"/>
  <c r="E33" i="4"/>
  <c r="B33" i="4"/>
  <c r="L32" i="4"/>
  <c r="K32" i="4"/>
  <c r="J32" i="4"/>
  <c r="H32" i="4"/>
  <c r="F32" i="4"/>
  <c r="D32" i="4"/>
  <c r="E32" i="4"/>
  <c r="B32" i="4"/>
  <c r="L31" i="4"/>
  <c r="K31" i="4"/>
  <c r="J31" i="4"/>
  <c r="H31" i="4"/>
  <c r="F31" i="4"/>
  <c r="D31" i="4"/>
  <c r="E31" i="4"/>
  <c r="B31" i="4"/>
  <c r="L30" i="4"/>
  <c r="K30" i="4"/>
  <c r="J30" i="4"/>
  <c r="H30" i="4"/>
  <c r="F30" i="4"/>
  <c r="D30" i="4"/>
  <c r="E30" i="4"/>
  <c r="B30" i="4"/>
  <c r="L29" i="4"/>
  <c r="K29" i="4"/>
  <c r="J29" i="4"/>
  <c r="H29" i="4"/>
  <c r="F29" i="4"/>
  <c r="D29" i="4"/>
  <c r="E29" i="4"/>
  <c r="B29" i="4"/>
  <c r="L28" i="4"/>
  <c r="K28" i="4"/>
  <c r="J28" i="4"/>
  <c r="H28" i="4"/>
  <c r="F28" i="4"/>
  <c r="D28" i="4"/>
  <c r="E28" i="4"/>
  <c r="B28" i="4"/>
  <c r="L27" i="4"/>
  <c r="K27" i="4"/>
  <c r="J27" i="4"/>
  <c r="H27" i="4"/>
  <c r="F27" i="4"/>
  <c r="D27" i="4"/>
  <c r="E27" i="4"/>
  <c r="B27" i="4"/>
  <c r="L26" i="4"/>
  <c r="K26" i="4"/>
  <c r="J26" i="4"/>
  <c r="H26" i="4"/>
  <c r="F26" i="4"/>
  <c r="D26" i="4"/>
  <c r="E26" i="4"/>
  <c r="B26" i="4"/>
  <c r="L25" i="4"/>
  <c r="K25" i="4"/>
  <c r="J25" i="4"/>
  <c r="H25" i="4"/>
  <c r="F25" i="4"/>
  <c r="D25" i="4"/>
  <c r="E25" i="4"/>
  <c r="B25" i="4"/>
  <c r="L24" i="4"/>
  <c r="K24" i="4"/>
  <c r="J24" i="4"/>
  <c r="H24" i="4"/>
  <c r="F24" i="4"/>
  <c r="D24" i="4"/>
  <c r="E24" i="4"/>
  <c r="B24" i="4"/>
  <c r="L23" i="4"/>
  <c r="K23" i="4"/>
  <c r="J23" i="4"/>
  <c r="H23" i="4"/>
  <c r="F23" i="4"/>
  <c r="D23" i="4"/>
  <c r="E23" i="4"/>
  <c r="B23" i="4"/>
  <c r="L22" i="4"/>
  <c r="K22" i="4"/>
  <c r="J22" i="4"/>
  <c r="H22" i="4"/>
  <c r="F22" i="4"/>
  <c r="D22" i="4"/>
  <c r="E22" i="4"/>
  <c r="B22" i="4"/>
  <c r="L21" i="4"/>
  <c r="K21" i="4"/>
  <c r="J21" i="4"/>
  <c r="H21" i="4"/>
  <c r="F21" i="4"/>
  <c r="D21" i="4"/>
  <c r="E21" i="4"/>
  <c r="B21" i="4"/>
  <c r="L20" i="4"/>
  <c r="K20" i="4"/>
  <c r="J20" i="4"/>
  <c r="H20" i="4"/>
  <c r="F20" i="4"/>
  <c r="D20" i="4"/>
  <c r="E20" i="4"/>
  <c r="B20" i="4"/>
  <c r="L19" i="4"/>
  <c r="K19" i="4"/>
  <c r="J19" i="4"/>
  <c r="H19" i="4"/>
  <c r="F19" i="4"/>
  <c r="D19" i="4"/>
  <c r="E19" i="4"/>
  <c r="B19" i="4"/>
  <c r="L18" i="4"/>
  <c r="K18" i="4"/>
  <c r="J18" i="4"/>
  <c r="H18" i="4"/>
  <c r="F18" i="4"/>
  <c r="D18" i="4"/>
  <c r="E18" i="4"/>
  <c r="B18" i="4"/>
  <c r="L17" i="4"/>
  <c r="K17" i="4"/>
  <c r="J17" i="4"/>
  <c r="H17" i="4"/>
  <c r="F17" i="4"/>
  <c r="D17" i="4"/>
  <c r="E17" i="4"/>
  <c r="B17" i="4"/>
  <c r="L16" i="4"/>
  <c r="K16" i="4"/>
  <c r="J16" i="4"/>
  <c r="H16" i="4"/>
  <c r="F16" i="4"/>
  <c r="D16" i="4"/>
  <c r="E16" i="4"/>
  <c r="B16" i="4"/>
  <c r="L15" i="4"/>
  <c r="K15" i="4"/>
  <c r="J15" i="4"/>
  <c r="H15" i="4"/>
  <c r="F15" i="4"/>
  <c r="D15" i="4"/>
  <c r="E15" i="4"/>
  <c r="B15" i="4"/>
  <c r="L14" i="4"/>
  <c r="K14" i="4"/>
  <c r="J14" i="4"/>
  <c r="H14" i="4"/>
  <c r="F14" i="4"/>
  <c r="D14" i="4"/>
  <c r="E14" i="4"/>
  <c r="B14" i="4"/>
  <c r="L13" i="4"/>
  <c r="K13" i="4"/>
  <c r="J13" i="4"/>
  <c r="H13" i="4"/>
  <c r="F13" i="4"/>
  <c r="D13" i="4"/>
  <c r="E13" i="4"/>
  <c r="B13" i="4"/>
  <c r="L12" i="4"/>
  <c r="K12" i="4"/>
  <c r="J12" i="4"/>
  <c r="H12" i="4"/>
  <c r="F12" i="4"/>
  <c r="D12" i="4"/>
  <c r="E12" i="4"/>
  <c r="B12" i="4"/>
  <c r="L11" i="4"/>
  <c r="K11" i="4"/>
  <c r="J11" i="4"/>
  <c r="H11" i="4"/>
  <c r="F11" i="4"/>
  <c r="D11" i="4"/>
  <c r="E11" i="4"/>
  <c r="B11" i="4"/>
  <c r="L10" i="4"/>
  <c r="K10" i="4"/>
  <c r="J10" i="4"/>
  <c r="H10" i="4"/>
  <c r="F10" i="4"/>
  <c r="D10" i="4"/>
  <c r="E10" i="4"/>
  <c r="B10" i="4"/>
  <c r="L9" i="4"/>
  <c r="K9" i="4"/>
  <c r="J9" i="4"/>
  <c r="H9" i="4"/>
  <c r="F9" i="4"/>
  <c r="D9" i="4"/>
  <c r="E9" i="4"/>
  <c r="B9" i="4"/>
  <c r="L8" i="4"/>
  <c r="K8" i="4"/>
  <c r="J8" i="4"/>
  <c r="H8" i="4"/>
  <c r="F8" i="4"/>
  <c r="D8" i="4"/>
  <c r="E8" i="4"/>
  <c r="B8" i="4"/>
  <c r="L7" i="4"/>
  <c r="K7" i="4"/>
  <c r="J7" i="4"/>
  <c r="H7" i="4"/>
  <c r="F7" i="4"/>
  <c r="D7" i="4"/>
  <c r="E7" i="4"/>
  <c r="B7" i="4"/>
  <c r="L6" i="4"/>
  <c r="K6" i="4"/>
  <c r="J6" i="4"/>
  <c r="H6" i="4"/>
  <c r="F6" i="4"/>
  <c r="D6" i="4"/>
  <c r="E6" i="4"/>
  <c r="B6" i="4"/>
  <c r="L5" i="4"/>
  <c r="K5" i="4"/>
  <c r="J5" i="4"/>
  <c r="H5" i="4"/>
  <c r="F5" i="4"/>
  <c r="D5" i="4"/>
  <c r="E5" i="4"/>
  <c r="B5" i="4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L41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3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F3" i="3"/>
  <c r="I41" i="3"/>
  <c r="J41" i="3"/>
  <c r="H41" i="3"/>
  <c r="C41" i="3"/>
  <c r="D41" i="3"/>
  <c r="E41" i="3"/>
  <c r="B41" i="3"/>
  <c r="I40" i="3"/>
  <c r="J40" i="3"/>
  <c r="H40" i="3"/>
  <c r="C40" i="3"/>
  <c r="D40" i="3"/>
  <c r="E40" i="3"/>
  <c r="B40" i="3"/>
  <c r="I39" i="3"/>
  <c r="J39" i="3"/>
  <c r="H39" i="3"/>
  <c r="C39" i="3"/>
  <c r="D39" i="3"/>
  <c r="E39" i="3"/>
  <c r="B39" i="3"/>
  <c r="I38" i="3"/>
  <c r="J38" i="3"/>
  <c r="H38" i="3"/>
  <c r="C38" i="3"/>
  <c r="D38" i="3"/>
  <c r="E38" i="3"/>
  <c r="B38" i="3"/>
  <c r="I37" i="3"/>
  <c r="J37" i="3"/>
  <c r="H37" i="3"/>
  <c r="C37" i="3"/>
  <c r="D37" i="3"/>
  <c r="E37" i="3"/>
  <c r="B37" i="3"/>
  <c r="I36" i="3"/>
  <c r="J36" i="3"/>
  <c r="H36" i="3"/>
  <c r="C36" i="3"/>
  <c r="D36" i="3"/>
  <c r="E36" i="3"/>
  <c r="B36" i="3"/>
  <c r="I35" i="3"/>
  <c r="J35" i="3"/>
  <c r="H35" i="3"/>
  <c r="C35" i="3"/>
  <c r="D35" i="3"/>
  <c r="E35" i="3"/>
  <c r="B35" i="3"/>
  <c r="I34" i="3"/>
  <c r="J34" i="3"/>
  <c r="H34" i="3"/>
  <c r="C34" i="3"/>
  <c r="D34" i="3"/>
  <c r="E34" i="3"/>
  <c r="B34" i="3"/>
  <c r="I33" i="3"/>
  <c r="J33" i="3"/>
  <c r="H33" i="3"/>
  <c r="C33" i="3"/>
  <c r="D33" i="3"/>
  <c r="E33" i="3"/>
  <c r="B33" i="3"/>
  <c r="I32" i="3"/>
  <c r="J32" i="3"/>
  <c r="H32" i="3"/>
  <c r="C32" i="3"/>
  <c r="D32" i="3"/>
  <c r="E32" i="3"/>
  <c r="B32" i="3"/>
  <c r="I31" i="3"/>
  <c r="J31" i="3"/>
  <c r="H31" i="3"/>
  <c r="C31" i="3"/>
  <c r="D31" i="3"/>
  <c r="E31" i="3"/>
  <c r="B31" i="3"/>
  <c r="I30" i="3"/>
  <c r="J30" i="3"/>
  <c r="H30" i="3"/>
  <c r="C30" i="3"/>
  <c r="D30" i="3"/>
  <c r="E30" i="3"/>
  <c r="B30" i="3"/>
  <c r="I29" i="3"/>
  <c r="J29" i="3"/>
  <c r="H29" i="3"/>
  <c r="C29" i="3"/>
  <c r="D29" i="3"/>
  <c r="E29" i="3"/>
  <c r="B29" i="3"/>
  <c r="I28" i="3"/>
  <c r="J28" i="3"/>
  <c r="H28" i="3"/>
  <c r="C28" i="3"/>
  <c r="D28" i="3"/>
  <c r="E28" i="3"/>
  <c r="B28" i="3"/>
  <c r="I27" i="3"/>
  <c r="J27" i="3"/>
  <c r="H27" i="3"/>
  <c r="C27" i="3"/>
  <c r="D27" i="3"/>
  <c r="E27" i="3"/>
  <c r="B27" i="3"/>
  <c r="I26" i="3"/>
  <c r="J26" i="3"/>
  <c r="H26" i="3"/>
  <c r="C26" i="3"/>
  <c r="D26" i="3"/>
  <c r="E26" i="3"/>
  <c r="B26" i="3"/>
  <c r="I25" i="3"/>
  <c r="J25" i="3"/>
  <c r="H25" i="3"/>
  <c r="C25" i="3"/>
  <c r="D25" i="3"/>
  <c r="E25" i="3"/>
  <c r="B25" i="3"/>
  <c r="I24" i="3"/>
  <c r="J24" i="3"/>
  <c r="H24" i="3"/>
  <c r="C24" i="3"/>
  <c r="D24" i="3"/>
  <c r="E24" i="3"/>
  <c r="B24" i="3"/>
  <c r="I23" i="3"/>
  <c r="J23" i="3"/>
  <c r="H23" i="3"/>
  <c r="C23" i="3"/>
  <c r="D23" i="3"/>
  <c r="E23" i="3"/>
  <c r="B23" i="3"/>
  <c r="I22" i="3"/>
  <c r="J22" i="3"/>
  <c r="H22" i="3"/>
  <c r="C22" i="3"/>
  <c r="D22" i="3"/>
  <c r="E22" i="3"/>
  <c r="B22" i="3"/>
  <c r="I21" i="3"/>
  <c r="J21" i="3"/>
  <c r="H21" i="3"/>
  <c r="C21" i="3"/>
  <c r="D21" i="3"/>
  <c r="E21" i="3"/>
  <c r="B21" i="3"/>
  <c r="I20" i="3"/>
  <c r="J20" i="3"/>
  <c r="H20" i="3"/>
  <c r="C20" i="3"/>
  <c r="D20" i="3"/>
  <c r="E20" i="3"/>
  <c r="B20" i="3"/>
  <c r="I19" i="3"/>
  <c r="J19" i="3"/>
  <c r="H19" i="3"/>
  <c r="C19" i="3"/>
  <c r="D19" i="3"/>
  <c r="E19" i="3"/>
  <c r="B19" i="3"/>
  <c r="I18" i="3"/>
  <c r="J18" i="3"/>
  <c r="H18" i="3"/>
  <c r="C18" i="3"/>
  <c r="D18" i="3"/>
  <c r="E18" i="3"/>
  <c r="B18" i="3"/>
  <c r="I17" i="3"/>
  <c r="J17" i="3"/>
  <c r="H17" i="3"/>
  <c r="C17" i="3"/>
  <c r="D17" i="3"/>
  <c r="E17" i="3"/>
  <c r="B17" i="3"/>
  <c r="I16" i="3"/>
  <c r="J16" i="3"/>
  <c r="H16" i="3"/>
  <c r="C16" i="3"/>
  <c r="D16" i="3"/>
  <c r="E16" i="3"/>
  <c r="B16" i="3"/>
  <c r="I15" i="3"/>
  <c r="J15" i="3"/>
  <c r="H15" i="3"/>
  <c r="C15" i="3"/>
  <c r="D15" i="3"/>
  <c r="E15" i="3"/>
  <c r="B15" i="3"/>
  <c r="I14" i="3"/>
  <c r="J14" i="3"/>
  <c r="H14" i="3"/>
  <c r="C14" i="3"/>
  <c r="D14" i="3"/>
  <c r="E14" i="3"/>
  <c r="B14" i="3"/>
  <c r="I13" i="3"/>
  <c r="J13" i="3"/>
  <c r="H13" i="3"/>
  <c r="C13" i="3"/>
  <c r="D13" i="3"/>
  <c r="E13" i="3"/>
  <c r="B13" i="3"/>
  <c r="I12" i="3"/>
  <c r="J12" i="3"/>
  <c r="H12" i="3"/>
  <c r="C12" i="3"/>
  <c r="D12" i="3"/>
  <c r="E12" i="3"/>
  <c r="B12" i="3"/>
  <c r="I11" i="3"/>
  <c r="J11" i="3"/>
  <c r="H11" i="3"/>
  <c r="C11" i="3"/>
  <c r="D11" i="3"/>
  <c r="E11" i="3"/>
  <c r="B11" i="3"/>
  <c r="I10" i="3"/>
  <c r="J10" i="3"/>
  <c r="H10" i="3"/>
  <c r="C10" i="3"/>
  <c r="D10" i="3"/>
  <c r="E10" i="3"/>
  <c r="B10" i="3"/>
  <c r="I9" i="3"/>
  <c r="J9" i="3"/>
  <c r="H9" i="3"/>
  <c r="C9" i="3"/>
  <c r="D9" i="3"/>
  <c r="E9" i="3"/>
  <c r="B9" i="3"/>
  <c r="I8" i="3"/>
  <c r="J8" i="3"/>
  <c r="H8" i="3"/>
  <c r="C8" i="3"/>
  <c r="D8" i="3"/>
  <c r="E8" i="3"/>
  <c r="B8" i="3"/>
  <c r="I7" i="3"/>
  <c r="J7" i="3"/>
  <c r="H7" i="3"/>
  <c r="C7" i="3"/>
  <c r="D7" i="3"/>
  <c r="E7" i="3"/>
  <c r="B7" i="3"/>
  <c r="I6" i="3"/>
  <c r="J6" i="3"/>
  <c r="H6" i="3"/>
  <c r="C6" i="3"/>
  <c r="D6" i="3"/>
  <c r="E6" i="3"/>
  <c r="B6" i="3"/>
  <c r="I5" i="3"/>
  <c r="J5" i="3"/>
  <c r="H5" i="3"/>
  <c r="C5" i="3"/>
  <c r="D5" i="3"/>
  <c r="E5" i="3"/>
  <c r="B5" i="3"/>
  <c r="I4" i="3"/>
  <c r="J4" i="3"/>
  <c r="H4" i="3"/>
  <c r="C4" i="3"/>
  <c r="D4" i="3"/>
  <c r="E4" i="3"/>
  <c r="B4" i="3"/>
  <c r="I3" i="3"/>
  <c r="J3" i="3"/>
  <c r="H3" i="3"/>
  <c r="C3" i="3"/>
  <c r="D3" i="3"/>
  <c r="E3" i="3"/>
  <c r="B3" i="3"/>
</calcChain>
</file>

<file path=xl/comments1.xml><?xml version="1.0" encoding="utf-8"?>
<comments xmlns="http://schemas.openxmlformats.org/spreadsheetml/2006/main">
  <authors>
    <author>Derek</author>
    <author>Matthew Chrispen</author>
  </authors>
  <commentList>
    <comment ref="C5" authorId="0">
      <text>
        <r>
          <rPr>
            <b/>
            <sz val="9"/>
            <color indexed="81"/>
            <rFont val="Tahoma"/>
            <family val="2"/>
          </rPr>
          <t>Dropdown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Dropdown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Choose Metric or US Std from dropdown. Drives variable for both Mash and Sparge</t>
        </r>
      </text>
    </comment>
    <comment ref="E6" authorId="1">
      <text>
        <r>
          <rPr>
            <b/>
            <sz val="9"/>
            <color indexed="81"/>
            <rFont val="Calibri"/>
            <family val="2"/>
          </rPr>
          <t>Matthew Chrispen:</t>
        </r>
        <r>
          <rPr>
            <sz val="9"/>
            <color indexed="81"/>
            <rFont val="Calibri"/>
            <family val="2"/>
          </rPr>
          <t xml:space="preserve">
Will match Metric or US Std chosen from Mash Dose dropdown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Dropdown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Dropdown</t>
        </r>
      </text>
    </comment>
    <comment ref="E10" authorId="1">
      <text>
        <r>
          <rPr>
            <b/>
            <sz val="9"/>
            <color indexed="81"/>
            <rFont val="Calibri"/>
            <family val="2"/>
          </rPr>
          <t>Matthew Chrispen:</t>
        </r>
        <r>
          <rPr>
            <sz val="9"/>
            <color indexed="81"/>
            <rFont val="Calibri"/>
            <family val="2"/>
          </rPr>
          <t xml:space="preserve">
This only works if Mash and Sparge are using the same primary standard
</t>
        </r>
      </text>
    </comment>
    <comment ref="C16" authorId="1">
      <text>
        <r>
          <rPr>
            <b/>
            <sz val="9"/>
            <color indexed="81"/>
            <rFont val="Calibri"/>
            <family val="2"/>
          </rPr>
          <t>Matthew Chrispen:</t>
        </r>
        <r>
          <rPr>
            <sz val="9"/>
            <color indexed="81"/>
            <rFont val="Calibri"/>
            <family val="2"/>
          </rPr>
          <t xml:space="preserve">
Recommended Mash Dose is between 2 and 4 g/hl BTB
BTB is added to the strike liquor before grain in</t>
        </r>
      </text>
    </comment>
    <comment ref="F16" authorId="1">
      <text>
        <r>
          <rPr>
            <b/>
            <sz val="9"/>
            <color indexed="81"/>
            <rFont val="Calibri"/>
            <family val="2"/>
          </rPr>
          <t>Matthew Chrispen:</t>
        </r>
        <r>
          <rPr>
            <sz val="9"/>
            <color indexed="81"/>
            <rFont val="Calibri"/>
            <family val="2"/>
          </rPr>
          <t xml:space="preserve">
Recommended Boil Dose is between 2 and 6 g/hl BTB
BTB is added to the end of boil before whirlpool.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>Dropdown</t>
        </r>
      </text>
    </comment>
  </commentList>
</comments>
</file>

<file path=xl/comments2.xml><?xml version="1.0" encoding="utf-8"?>
<comments xmlns="http://schemas.openxmlformats.org/spreadsheetml/2006/main">
  <authors>
    <author>Matthew Chrispen</author>
  </authors>
  <commentList>
    <comment ref="C5" authorId="0">
      <text>
        <r>
          <rPr>
            <b/>
            <sz val="9"/>
            <color indexed="81"/>
            <rFont val="Calibri"/>
            <family val="2"/>
          </rPr>
          <t>Matthew Chrispen:</t>
        </r>
        <r>
          <rPr>
            <sz val="9"/>
            <color indexed="81"/>
            <rFont val="Calibri"/>
            <family val="2"/>
          </rPr>
          <t xml:space="preserve">
Dose for batch size, not liquor. Mash recommended 2-4 g/hl
</t>
        </r>
      </text>
    </comment>
    <comment ref="C6" authorId="0">
      <text>
        <r>
          <rPr>
            <b/>
            <sz val="9"/>
            <color indexed="81"/>
            <rFont val="Calibri"/>
            <family val="2"/>
          </rPr>
          <t>Matthew Chrispen:</t>
        </r>
        <r>
          <rPr>
            <sz val="9"/>
            <color indexed="81"/>
            <rFont val="Calibri"/>
            <family val="2"/>
          </rPr>
          <t xml:space="preserve">
Dose out for finish batch size. Recommended in boil at 2-5 g/hl</t>
        </r>
      </text>
    </comment>
  </commentList>
</comments>
</file>

<file path=xl/sharedStrings.xml><?xml version="1.0" encoding="utf-8"?>
<sst xmlns="http://schemas.openxmlformats.org/spreadsheetml/2006/main" count="81" uniqueCount="41">
  <si>
    <t>Dosage SMB (g)</t>
  </si>
  <si>
    <t>Dosage SMB (oz.)</t>
  </si>
  <si>
    <t>Liquor (l)</t>
  </si>
  <si>
    <t>Liquor (gal)</t>
  </si>
  <si>
    <t>SPARGE, LODO Recommended Dosages, US Std Measures</t>
  </si>
  <si>
    <t>MASH, LODO Recommended Dosages, US Std Measures</t>
  </si>
  <si>
    <t>Dosage SMB (mg)</t>
  </si>
  <si>
    <t>Campden (tablets)</t>
  </si>
  <si>
    <t>Custom LODO  Dosages, US Std Measures</t>
  </si>
  <si>
    <t>Desired Concentration (PPM) &gt;</t>
  </si>
  <si>
    <t>Input</t>
  </si>
  <si>
    <t>Mash</t>
  </si>
  <si>
    <t>Boil</t>
  </si>
  <si>
    <t>Recommended Dosage</t>
  </si>
  <si>
    <t>Volume (gal)</t>
  </si>
  <si>
    <t>BrewTan B</t>
  </si>
  <si>
    <t>Conversion</t>
  </si>
  <si>
    <t>BrewTan B Dosage Calculator</t>
  </si>
  <si>
    <t>Batch Mash</t>
  </si>
  <si>
    <t>g/hl</t>
  </si>
  <si>
    <t>gal/hl</t>
  </si>
  <si>
    <t>grams</t>
  </si>
  <si>
    <t>Caclulated Dosage</t>
  </si>
  <si>
    <t>Batch Whirlpool</t>
  </si>
  <si>
    <t>Mashing - add BTB to liquor before grain in - thoroughly dissolved</t>
  </si>
  <si>
    <t>Boil - add at the very end of boil before whirlpool and chilling - thoroughly dissolved</t>
  </si>
  <si>
    <t>BrewTan B Product Sheet</t>
  </si>
  <si>
    <t xml:space="preserve">Sodium Meta-Bisulfite Dosage </t>
  </si>
  <si>
    <t>Mash Dose</t>
  </si>
  <si>
    <t>Sparge Dose</t>
  </si>
  <si>
    <t>Dose Rate (mg/l)</t>
  </si>
  <si>
    <t>Strike (gal)</t>
  </si>
  <si>
    <t>Dosage (g)</t>
  </si>
  <si>
    <t>Est. Mash pH Drop</t>
  </si>
  <si>
    <t>Add Sulfate (SO4)</t>
  </si>
  <si>
    <t>Add Sodium (Na)</t>
  </si>
  <si>
    <t xml:space="preserve">Brewtan B Dosage </t>
  </si>
  <si>
    <t>Boil Dose</t>
  </si>
  <si>
    <t>Dose Rate (g/hl)</t>
  </si>
  <si>
    <t>Batch Size (gal)</t>
  </si>
  <si>
    <t>Total Mineral (Mash + Sparge)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</si>
</sst>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#&quot; ppm&quot;"/>
    <numFmt numFmtId="166" formatCode="0.00&quot; ppm&quot;"/>
    <numFmt numFmtId="167" formatCode="0&quot; ppm&quot;"/>
    <numFmt numFmtId="168" formatCode="0.00&quot; g&quot;"/>
  </numFmts>
  <fonts count="26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"/>
      <scheme val="minor"/>
    </font>
    <font>
      <sz val="12"/>
      <color rgb="FF3F3F7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3F3F76"/>
      <name val="Calibri"/>
      <scheme val="minor"/>
    </font>
    <font>
      <b/>
      <sz val="12"/>
      <color rgb="FF3F3F3F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Corbel"/>
      <family val="2"/>
    </font>
    <font>
      <b/>
      <sz val="8"/>
      <color theme="0"/>
      <name val="Corbel"/>
      <family val="2"/>
    </font>
    <font>
      <b/>
      <sz val="8"/>
      <color theme="1"/>
      <name val="Corbel"/>
      <family val="2"/>
    </font>
    <font>
      <sz val="8"/>
      <color theme="0"/>
      <name val="Corbel"/>
      <family val="2"/>
    </font>
    <font>
      <sz val="8"/>
      <color theme="1"/>
      <name val="Corbel"/>
      <family val="2"/>
    </font>
    <font>
      <b/>
      <sz val="9"/>
      <color theme="1"/>
      <name val="Calibri"/>
      <scheme val="minor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2"/>
      <color rgb="FF000000"/>
      <name val="Calibri"/>
      <family val="2"/>
    </font>
    <font>
      <b/>
      <sz val="9"/>
      <color indexed="81"/>
      <name val="Tahoma"/>
      <family val="2"/>
    </font>
    <font>
      <b/>
      <sz val="9"/>
      <color rgb="FFFF0000"/>
      <name val="Corbel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6" borderId="17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7" borderId="19" applyNumberFormat="0" applyAlignment="0" applyProtection="0"/>
    <xf numFmtId="0" fontId="1" fillId="8" borderId="20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0" borderId="0"/>
  </cellStyleXfs>
  <cellXfs count="93">
    <xf numFmtId="0" fontId="0" fillId="0" borderId="0" xfId="0"/>
    <xf numFmtId="2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0" fontId="1" fillId="3" borderId="13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2" fontId="0" fillId="4" borderId="1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2" fontId="0" fillId="4" borderId="2" xfId="0" applyNumberFormat="1" applyFill="1" applyBorder="1" applyAlignment="1">
      <alignment horizontal="center"/>
    </xf>
    <xf numFmtId="2" fontId="0" fillId="4" borderId="3" xfId="0" applyNumberFormat="1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2" fontId="0" fillId="4" borderId="5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2" fontId="0" fillId="4" borderId="8" xfId="0" applyNumberFormat="1" applyFill="1" applyBorder="1" applyAlignment="1">
      <alignment horizontal="center"/>
    </xf>
    <xf numFmtId="1" fontId="0" fillId="4" borderId="8" xfId="0" applyNumberFormat="1" applyFill="1" applyBorder="1" applyAlignment="1">
      <alignment horizontal="center"/>
    </xf>
    <xf numFmtId="2" fontId="0" fillId="5" borderId="5" xfId="0" applyNumberFormat="1" applyFill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164" fontId="0" fillId="4" borderId="6" xfId="0" applyNumberFormat="1" applyFill="1" applyBorder="1" applyAlignment="1">
      <alignment horizontal="center"/>
    </xf>
    <xf numFmtId="164" fontId="0" fillId="5" borderId="6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2" fontId="0" fillId="5" borderId="3" xfId="0" applyNumberFormat="1" applyFill="1" applyBorder="1" applyAlignment="1">
      <alignment horizontal="center"/>
    </xf>
    <xf numFmtId="1" fontId="0" fillId="5" borderId="3" xfId="0" applyNumberFormat="1" applyFill="1" applyBorder="1" applyAlignment="1">
      <alignment horizontal="center"/>
    </xf>
    <xf numFmtId="164" fontId="0" fillId="5" borderId="4" xfId="0" applyNumberFormat="1" applyFill="1" applyBorder="1" applyAlignment="1">
      <alignment horizontal="center"/>
    </xf>
    <xf numFmtId="2" fontId="0" fillId="5" borderId="7" xfId="0" applyNumberFormat="1" applyFill="1" applyBorder="1" applyAlignment="1">
      <alignment horizontal="center"/>
    </xf>
    <xf numFmtId="2" fontId="0" fillId="5" borderId="8" xfId="0" applyNumberFormat="1" applyFill="1" applyBorder="1" applyAlignment="1">
      <alignment horizontal="center"/>
    </xf>
    <xf numFmtId="1" fontId="0" fillId="5" borderId="8" xfId="0" applyNumberFormat="1" applyFill="1" applyBorder="1" applyAlignment="1">
      <alignment horizontal="center"/>
    </xf>
    <xf numFmtId="164" fontId="0" fillId="5" borderId="9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4" borderId="10" xfId="0" applyNumberFormat="1" applyFill="1" applyBorder="1" applyAlignment="1">
      <alignment horizontal="center"/>
    </xf>
    <xf numFmtId="164" fontId="0" fillId="4" borderId="11" xfId="0" applyNumberFormat="1" applyFill="1" applyBorder="1" applyAlignment="1">
      <alignment horizontal="center"/>
    </xf>
    <xf numFmtId="164" fontId="0" fillId="5" borderId="11" xfId="0" applyNumberFormat="1" applyFill="1" applyBorder="1" applyAlignment="1">
      <alignment horizontal="center"/>
    </xf>
    <xf numFmtId="164" fontId="0" fillId="4" borderId="12" xfId="0" applyNumberForma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0" fillId="5" borderId="7" xfId="0" applyNumberFormat="1" applyFill="1" applyBorder="1" applyAlignment="1">
      <alignment horizontal="center"/>
    </xf>
    <xf numFmtId="0" fontId="8" fillId="6" borderId="17" xfId="19" applyFont="1" applyAlignment="1">
      <alignment horizontal="center"/>
    </xf>
    <xf numFmtId="0" fontId="0" fillId="0" borderId="0" xfId="0" applyAlignment="1">
      <alignment horizontal="right"/>
    </xf>
    <xf numFmtId="0" fontId="6" fillId="6" borderId="17" xfId="19"/>
    <xf numFmtId="0" fontId="1" fillId="8" borderId="20" xfId="23"/>
    <xf numFmtId="2" fontId="9" fillId="7" borderId="19" xfId="22" applyNumberFormat="1"/>
    <xf numFmtId="0" fontId="5" fillId="0" borderId="0" xfId="0" applyFont="1"/>
    <xf numFmtId="0" fontId="7" fillId="0" borderId="0" xfId="0" applyFont="1" applyAlignment="1">
      <alignment horizontal="right"/>
    </xf>
    <xf numFmtId="0" fontId="2" fillId="0" borderId="0" xfId="26"/>
    <xf numFmtId="0" fontId="12" fillId="4" borderId="21" xfId="27" applyFill="1" applyBorder="1"/>
    <xf numFmtId="0" fontId="12" fillId="4" borderId="22" xfId="27" applyFill="1" applyBorder="1"/>
    <xf numFmtId="0" fontId="12" fillId="4" borderId="23" xfId="27" applyFill="1" applyBorder="1"/>
    <xf numFmtId="0" fontId="12" fillId="0" borderId="0" xfId="27"/>
    <xf numFmtId="0" fontId="12" fillId="4" borderId="24" xfId="27" applyFill="1" applyBorder="1"/>
    <xf numFmtId="0" fontId="12" fillId="4" borderId="26" xfId="27" applyFill="1" applyBorder="1"/>
    <xf numFmtId="0" fontId="12" fillId="4" borderId="0" xfId="27" applyFill="1" applyBorder="1"/>
    <xf numFmtId="0" fontId="14" fillId="9" borderId="1" xfId="27" applyFont="1" applyFill="1" applyBorder="1" applyAlignment="1">
      <alignment horizontal="center" vertical="center"/>
    </xf>
    <xf numFmtId="0" fontId="15" fillId="4" borderId="0" xfId="27" applyFont="1" applyFill="1" applyBorder="1" applyAlignment="1">
      <alignment horizontal="right" vertical="center"/>
    </xf>
    <xf numFmtId="0" fontId="16" fillId="10" borderId="1" xfId="27" applyFont="1" applyFill="1" applyBorder="1" applyAlignment="1" applyProtection="1">
      <alignment horizontal="center" vertical="center"/>
      <protection locked="0"/>
    </xf>
    <xf numFmtId="0" fontId="15" fillId="4" borderId="0" xfId="27" applyFont="1" applyFill="1" applyBorder="1" applyAlignment="1" applyProtection="1">
      <alignment horizontal="right" vertical="center"/>
      <protection locked="0"/>
    </xf>
    <xf numFmtId="2" fontId="17" fillId="11" borderId="1" xfId="27" applyNumberFormat="1" applyFont="1" applyFill="1" applyBorder="1" applyAlignment="1" applyProtection="1">
      <alignment horizontal="center" vertical="center"/>
      <protection locked="0"/>
    </xf>
    <xf numFmtId="2" fontId="17" fillId="12" borderId="1" xfId="27" applyNumberFormat="1" applyFont="1" applyFill="1" applyBorder="1" applyAlignment="1">
      <alignment horizontal="center" vertical="center"/>
    </xf>
    <xf numFmtId="165" fontId="12" fillId="0" borderId="0" xfId="27" applyNumberFormat="1"/>
    <xf numFmtId="0" fontId="19" fillId="4" borderId="24" xfId="27" applyFont="1" applyFill="1" applyBorder="1" applyAlignment="1">
      <alignment vertical="center"/>
    </xf>
    <xf numFmtId="0" fontId="20" fillId="4" borderId="24" xfId="27" applyFont="1" applyFill="1" applyBorder="1" applyAlignment="1">
      <alignment vertical="center"/>
    </xf>
    <xf numFmtId="0" fontId="20" fillId="4" borderId="0" xfId="27" applyFont="1" applyFill="1" applyBorder="1" applyAlignment="1">
      <alignment vertical="center"/>
    </xf>
    <xf numFmtId="164" fontId="21" fillId="4" borderId="0" xfId="27" applyNumberFormat="1" applyFont="1" applyFill="1" applyBorder="1" applyAlignment="1">
      <alignment vertical="center"/>
    </xf>
    <xf numFmtId="166" fontId="15" fillId="4" borderId="0" xfId="27" applyNumberFormat="1" applyFont="1" applyFill="1" applyBorder="1" applyAlignment="1">
      <alignment horizontal="center" vertical="center"/>
    </xf>
    <xf numFmtId="0" fontId="22" fillId="4" borderId="24" xfId="27" applyFont="1" applyFill="1" applyBorder="1" applyAlignment="1">
      <alignment vertical="center"/>
    </xf>
    <xf numFmtId="0" fontId="23" fillId="0" borderId="0" xfId="27" applyFont="1"/>
    <xf numFmtId="0" fontId="12" fillId="0" borderId="0" xfId="27" applyFont="1"/>
    <xf numFmtId="0" fontId="23" fillId="0" borderId="0" xfId="27" applyFont="1" applyAlignment="1"/>
    <xf numFmtId="0" fontId="12" fillId="0" borderId="0" xfId="27" applyFont="1" applyAlignment="1"/>
    <xf numFmtId="0" fontId="17" fillId="13" borderId="1" xfId="27" applyFont="1" applyFill="1" applyBorder="1" applyAlignment="1" applyProtection="1">
      <alignment horizontal="center" vertical="center"/>
      <protection locked="0"/>
    </xf>
    <xf numFmtId="0" fontId="12" fillId="4" borderId="27" xfId="27" applyFill="1" applyBorder="1"/>
    <xf numFmtId="0" fontId="15" fillId="4" borderId="25" xfId="27" applyFont="1" applyFill="1" applyBorder="1" applyAlignment="1">
      <alignment horizontal="right" vertical="center"/>
    </xf>
    <xf numFmtId="164" fontId="15" fillId="4" borderId="25" xfId="27" applyNumberFormat="1" applyFont="1" applyFill="1" applyBorder="1" applyAlignment="1">
      <alignment horizontal="center" vertical="center"/>
    </xf>
    <xf numFmtId="0" fontId="12" fillId="4" borderId="25" xfId="27" applyFill="1" applyBorder="1"/>
    <xf numFmtId="0" fontId="12" fillId="4" borderId="28" xfId="27" applyFill="1" applyBorder="1"/>
    <xf numFmtId="0" fontId="12" fillId="14" borderId="0" xfId="27" applyFill="1"/>
    <xf numFmtId="0" fontId="15" fillId="14" borderId="0" xfId="27" applyFont="1" applyFill="1" applyBorder="1" applyAlignment="1">
      <alignment horizontal="right" vertical="center"/>
    </xf>
    <xf numFmtId="2" fontId="15" fillId="14" borderId="0" xfId="27" applyNumberFormat="1" applyFont="1" applyFill="1" applyBorder="1" applyAlignment="1">
      <alignment horizontal="center" vertical="center"/>
    </xf>
    <xf numFmtId="164" fontId="14" fillId="10" borderId="1" xfId="27" applyNumberFormat="1" applyFont="1" applyFill="1" applyBorder="1" applyAlignment="1">
      <alignment horizontal="center" vertical="center"/>
    </xf>
    <xf numFmtId="2" fontId="14" fillId="10" borderId="1" xfId="27" applyNumberFormat="1" applyFont="1" applyFill="1" applyBorder="1" applyAlignment="1">
      <alignment horizontal="center" vertical="center"/>
    </xf>
    <xf numFmtId="167" fontId="14" fillId="10" borderId="1" xfId="27" applyNumberFormat="1" applyFont="1" applyFill="1" applyBorder="1" applyAlignment="1">
      <alignment horizontal="center" vertical="center"/>
    </xf>
    <xf numFmtId="0" fontId="13" fillId="4" borderId="25" xfId="27" applyFont="1" applyFill="1" applyBorder="1" applyAlignment="1">
      <alignment horizontal="center"/>
    </xf>
    <xf numFmtId="0" fontId="18" fillId="4" borderId="0" xfId="27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25" fillId="4" borderId="1" xfId="27" applyFont="1" applyFill="1" applyBorder="1" applyAlignment="1" applyProtection="1">
      <alignment horizontal="right" vertical="center"/>
      <protection locked="0"/>
    </xf>
    <xf numFmtId="168" fontId="15" fillId="12" borderId="1" xfId="27" applyNumberFormat="1" applyFont="1" applyFill="1" applyBorder="1" applyAlignment="1">
      <alignment horizontal="center" vertical="center"/>
    </xf>
  </cellXfs>
  <cellStyles count="28">
    <cellStyle name="Check Cell" xfId="23" builtinId="2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1" builtinId="9" hidden="1"/>
    <cellStyle name="Followed Hyperlink" xfId="25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20" builtinId="8" hidden="1"/>
    <cellStyle name="Hyperlink" xfId="24" builtinId="8" hidden="1"/>
    <cellStyle name="Hyperlink" xfId="26" builtinId="8"/>
    <cellStyle name="Input" xfId="19" builtinId="20"/>
    <cellStyle name="Normal" xfId="0" builtinId="0"/>
    <cellStyle name="Normal 2" xfId="27"/>
    <cellStyle name="Output" xfId="22" builtinId="2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0B2R-Uk7z3JpgckpheTNXY1M0b1U/view" TargetMode="Externa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4"/>
  <sheetViews>
    <sheetView showGridLines="0" showRowColHeaders="0" tabSelected="1" showRuler="0" view="pageLayout" zoomScale="150" zoomScaleNormal="150" zoomScalePageLayoutView="150" workbookViewId="0">
      <selection activeCell="E18" sqref="E18"/>
    </sheetView>
  </sheetViews>
  <sheetFormatPr baseColWidth="10" defaultColWidth="8.83203125" defaultRowHeight="14" x14ac:dyDescent="0"/>
  <cols>
    <col min="1" max="1" width="2.6640625" style="52" customWidth="1"/>
    <col min="2" max="3" width="11.1640625" style="52" customWidth="1"/>
    <col min="4" max="4" width="2.6640625" style="52" customWidth="1"/>
    <col min="5" max="6" width="11.1640625" style="52" customWidth="1"/>
    <col min="7" max="7" width="2.6640625" style="52" customWidth="1"/>
    <col min="8" max="8" width="13.83203125" style="52" customWidth="1"/>
    <col min="9" max="16384" width="8.83203125" style="52"/>
  </cols>
  <sheetData>
    <row r="1" spans="1:15">
      <c r="A1" s="49"/>
      <c r="B1" s="50"/>
      <c r="C1" s="50"/>
      <c r="D1" s="50"/>
      <c r="E1" s="50"/>
      <c r="F1" s="50"/>
      <c r="G1" s="51"/>
    </row>
    <row r="2" spans="1:15" ht="15">
      <c r="A2" s="53"/>
      <c r="B2" s="85" t="s">
        <v>27</v>
      </c>
      <c r="C2" s="85"/>
      <c r="D2" s="85"/>
      <c r="E2" s="85"/>
      <c r="F2" s="85"/>
      <c r="G2" s="54"/>
    </row>
    <row r="3" spans="1:15" ht="15" customHeight="1">
      <c r="A3" s="53"/>
      <c r="B3" s="55"/>
      <c r="C3" s="55"/>
      <c r="D3" s="55"/>
      <c r="E3" s="55"/>
      <c r="F3" s="55"/>
      <c r="G3" s="54"/>
    </row>
    <row r="4" spans="1:15" ht="15" customHeight="1">
      <c r="A4" s="53"/>
      <c r="B4" s="55"/>
      <c r="C4" s="56" t="s">
        <v>28</v>
      </c>
      <c r="D4" s="55"/>
      <c r="E4" s="55"/>
      <c r="F4" s="56" t="s">
        <v>29</v>
      </c>
      <c r="G4" s="54"/>
    </row>
    <row r="5" spans="1:15" ht="15" customHeight="1">
      <c r="A5" s="53"/>
      <c r="B5" s="57" t="s">
        <v>30</v>
      </c>
      <c r="C5" s="58">
        <v>100</v>
      </c>
      <c r="D5" s="55"/>
      <c r="E5" s="57" t="s">
        <v>30</v>
      </c>
      <c r="F5" s="58">
        <v>50</v>
      </c>
      <c r="G5" s="54"/>
    </row>
    <row r="6" spans="1:15" ht="15" customHeight="1">
      <c r="A6" s="53"/>
      <c r="B6" s="91" t="s">
        <v>31</v>
      </c>
      <c r="C6" s="60">
        <v>10</v>
      </c>
      <c r="D6" s="55"/>
      <c r="E6" s="59" t="str">
        <f>IF(B6="Strike (gal)","Sparge (gal)","Sparge (l)")</f>
        <v>Sparge (gal)</v>
      </c>
      <c r="F6" s="60">
        <v>7</v>
      </c>
      <c r="G6" s="54"/>
    </row>
    <row r="7" spans="1:15" ht="15" customHeight="1">
      <c r="A7" s="53"/>
      <c r="B7" s="57" t="str">
        <f>IF(B6="Strike (gal)","Strike (l)","Strike (gal)")</f>
        <v>Strike (l)</v>
      </c>
      <c r="C7" s="61">
        <f>IF(B6="Strike (gal)",CONVERT(C6,"gal","l"),CONVERT(C6,"l","gal"))</f>
        <v>37.854117840000001</v>
      </c>
      <c r="D7" s="55"/>
      <c r="E7" s="57" t="str">
        <f>IF(E6="Sparge (gal)","Sparge (l)","Sparge (gal)")</f>
        <v>Sparge (l)</v>
      </c>
      <c r="F7" s="61">
        <f>IF(E6="Sparge (gal)",CONVERT(F6,"gal","l"),CONVERT(F6,"l","gal"))</f>
        <v>26.497882487999998</v>
      </c>
      <c r="G7" s="54"/>
    </row>
    <row r="8" spans="1:15" ht="15" customHeight="1">
      <c r="A8" s="53"/>
      <c r="B8" s="59" t="s">
        <v>32</v>
      </c>
      <c r="C8" s="92">
        <f>IF(B8="Dosage (g)",(CONVERT(C6,"gal","l")*C5)/1000,IF(B8="Dosage (ozm)",CONVERT((CONVERT(C6,"gal","l")*C5)/1000,"g","ozm"),(CONVERT(C6,"gal","l")*C5)/1000)/0.44)</f>
        <v>3.7854117839999999</v>
      </c>
      <c r="D8" s="55"/>
      <c r="E8" s="59" t="s">
        <v>32</v>
      </c>
      <c r="F8" s="92">
        <f>IF(E8="Dosage (g)",(CONVERT(F6,"gal","l")*F5)/1000,IF(E8="Dosage (ozm)",CONVERT((CONVERT(F6,"gal","l")*F5)/1000,"g","ozm"),(CONVERT(F6,"gal","l")*F5)/1000)/0.44)</f>
        <v>1.3248941244000001</v>
      </c>
      <c r="G8" s="54"/>
    </row>
    <row r="9" spans="1:15" ht="15" customHeight="1">
      <c r="A9" s="53"/>
      <c r="B9" s="57" t="s">
        <v>33</v>
      </c>
      <c r="C9" s="82">
        <f>0.1*($C$5/100)</f>
        <v>0.1</v>
      </c>
      <c r="D9" s="55"/>
      <c r="E9" s="55"/>
      <c r="F9" s="55"/>
      <c r="G9" s="54"/>
    </row>
    <row r="10" spans="1:15" ht="15" customHeight="1">
      <c r="A10" s="53"/>
      <c r="B10" s="57" t="s">
        <v>34</v>
      </c>
      <c r="C10" s="83" t="str">
        <f>76*($C$5/100)&amp;" ppm"</f>
        <v>76 ppm</v>
      </c>
      <c r="D10" s="55"/>
      <c r="E10" s="86" t="s">
        <v>40</v>
      </c>
      <c r="F10" s="86"/>
      <c r="G10" s="54"/>
      <c r="H10" s="62"/>
    </row>
    <row r="11" spans="1:15" ht="15" customHeight="1">
      <c r="A11" s="63"/>
      <c r="B11" s="57" t="s">
        <v>35</v>
      </c>
      <c r="C11" s="83" t="str">
        <f>24*($C$5/100)&amp;" ppm"</f>
        <v>24 ppm</v>
      </c>
      <c r="D11" s="55"/>
      <c r="E11" s="57" t="s">
        <v>34</v>
      </c>
      <c r="F11" s="84">
        <f>IF(B6="Strike (gal)",(((C5*C7)+(F5*F7))/(C7+F7)*0.76),(((C5*C6)+(F5*F6))/(C6+F6)*0.76))</f>
        <v>60.352941176470587</v>
      </c>
      <c r="G11" s="54"/>
    </row>
    <row r="12" spans="1:15" ht="15" customHeight="1">
      <c r="A12" s="64"/>
      <c r="B12" s="65"/>
      <c r="C12" s="66"/>
      <c r="D12" s="55"/>
      <c r="E12" s="57" t="s">
        <v>35</v>
      </c>
      <c r="F12" s="84">
        <f>IF(B6="Strike (gal)",(((C5*C7)+(F5*F7))/(C7+F7)*0.24),(((C5*C6)+(F5*F6))/(C6+F6)*0.24))</f>
        <v>19.058823529411764</v>
      </c>
      <c r="G12" s="54"/>
    </row>
    <row r="13" spans="1:15" ht="15" customHeight="1">
      <c r="A13" s="64"/>
      <c r="B13" s="65"/>
      <c r="C13" s="66"/>
      <c r="D13" s="55"/>
      <c r="E13" s="57"/>
      <c r="F13" s="67"/>
      <c r="G13" s="54"/>
    </row>
    <row r="14" spans="1:15" ht="15">
      <c r="A14" s="53"/>
      <c r="B14" s="85" t="s">
        <v>36</v>
      </c>
      <c r="C14" s="85"/>
      <c r="D14" s="85"/>
      <c r="E14" s="85"/>
      <c r="F14" s="85"/>
      <c r="G14" s="54"/>
    </row>
    <row r="15" spans="1:15">
      <c r="A15" s="68"/>
      <c r="B15" s="55"/>
      <c r="C15" s="55"/>
      <c r="D15" s="55"/>
      <c r="E15" s="55"/>
      <c r="F15" s="55"/>
      <c r="G15" s="54"/>
    </row>
    <row r="16" spans="1:15" ht="15">
      <c r="A16" s="53"/>
      <c r="B16" s="55"/>
      <c r="C16" s="56" t="s">
        <v>28</v>
      </c>
      <c r="D16" s="55"/>
      <c r="E16" s="55"/>
      <c r="F16" s="56" t="s">
        <v>37</v>
      </c>
      <c r="G16" s="54"/>
      <c r="K16" s="69"/>
      <c r="L16" s="70"/>
      <c r="M16" s="71"/>
      <c r="N16" s="72"/>
      <c r="O16" s="71"/>
    </row>
    <row r="17" spans="1:15" ht="15">
      <c r="A17" s="53"/>
      <c r="B17" s="57" t="s">
        <v>38</v>
      </c>
      <c r="C17" s="73">
        <v>4</v>
      </c>
      <c r="D17" s="55"/>
      <c r="E17" s="57" t="s">
        <v>38</v>
      </c>
      <c r="F17" s="73">
        <v>5</v>
      </c>
      <c r="G17" s="54"/>
      <c r="K17" s="69"/>
      <c r="L17" s="70"/>
      <c r="M17" s="71"/>
      <c r="N17" s="72"/>
      <c r="O17" s="71"/>
    </row>
    <row r="18" spans="1:15">
      <c r="A18" s="53"/>
      <c r="B18" s="91" t="s">
        <v>39</v>
      </c>
      <c r="C18" s="60">
        <v>11</v>
      </c>
      <c r="D18" s="55"/>
      <c r="E18" s="59" t="str">
        <f>IF(B18="Batch Size (gal)","Batch Size (gal)","Batch Size (l)")</f>
        <v>Batch Size (gal)</v>
      </c>
      <c r="F18" s="60">
        <f>C18</f>
        <v>11</v>
      </c>
      <c r="G18" s="54"/>
    </row>
    <row r="19" spans="1:15">
      <c r="A19" s="53"/>
      <c r="B19" s="57" t="str">
        <f>IF(B18="Batch Size (gal)","Batch Size (l)","Batch Size (gal)")</f>
        <v>Batch Size (l)</v>
      </c>
      <c r="C19" s="61">
        <f>IF(B18="Batch Size (gal)",CONVERT(C18,"gal","l"),CONVERT(C18,"l","gal"))</f>
        <v>41.639529623999998</v>
      </c>
      <c r="D19" s="55"/>
      <c r="E19" s="57" t="str">
        <f>IF(E18="Batch Size (gal)","Batch Size (l)","Batch Size (gal)")</f>
        <v>Batch Size (l)</v>
      </c>
      <c r="F19" s="61">
        <f>IF(E18="Batch Size (gal)",CONVERT(F18,"gal","l"),CONVERT(F18,"l","gal"))</f>
        <v>41.639529623999998</v>
      </c>
      <c r="G19" s="54"/>
    </row>
    <row r="20" spans="1:15">
      <c r="A20" s="53"/>
      <c r="B20" s="57" t="s">
        <v>32</v>
      </c>
      <c r="C20" s="92">
        <f>IF(B18="Batch Size (gal)",C19*(C17/100),C18*(C17/100))</f>
        <v>1.66558118496</v>
      </c>
      <c r="D20" s="55"/>
      <c r="E20" s="57" t="s">
        <v>32</v>
      </c>
      <c r="F20" s="92">
        <f>IF(E18="Batch Size (gal)",F19*(F17/100),F18*(F17/100))</f>
        <v>2.0819764811999999</v>
      </c>
      <c r="G20" s="54"/>
    </row>
    <row r="21" spans="1:15">
      <c r="A21" s="74"/>
      <c r="B21" s="75"/>
      <c r="C21" s="76"/>
      <c r="D21" s="77"/>
      <c r="E21" s="77"/>
      <c r="F21" s="77"/>
      <c r="G21" s="78"/>
    </row>
    <row r="22" spans="1:15">
      <c r="A22" s="79"/>
      <c r="B22" s="80"/>
      <c r="C22" s="81"/>
      <c r="D22" s="79"/>
      <c r="E22" s="79"/>
      <c r="F22" s="79"/>
      <c r="G22" s="79"/>
    </row>
    <row r="23" spans="1:15">
      <c r="A23" s="79"/>
      <c r="B23" s="80"/>
      <c r="C23" s="79"/>
      <c r="D23" s="79"/>
      <c r="E23" s="79"/>
      <c r="F23" s="79"/>
      <c r="G23" s="79"/>
    </row>
    <row r="24" spans="1:15">
      <c r="A24" s="79"/>
      <c r="B24" s="79"/>
      <c r="D24" s="79"/>
      <c r="E24" s="79"/>
      <c r="F24" s="79"/>
      <c r="G24" s="79"/>
    </row>
  </sheetData>
  <sheetProtection sheet="1" objects="1" scenarios="1"/>
  <mergeCells count="3">
    <mergeCell ref="B2:F2"/>
    <mergeCell ref="B14:F14"/>
    <mergeCell ref="E10:F10"/>
  </mergeCells>
  <phoneticPr fontId="4" type="noConversion"/>
  <dataValidations count="5">
    <dataValidation type="list" allowBlank="1" showInputMessage="1" showErrorMessage="1" sqref="B18">
      <formula1>"Batch Size (gal),Batch Size (l)"</formula1>
    </dataValidation>
    <dataValidation type="list" allowBlank="1" showInputMessage="1" showErrorMessage="1" sqref="F5">
      <formula1>"100,75,50,45,40,35,30,25,20,15,10"</formula1>
    </dataValidation>
    <dataValidation type="list" allowBlank="1" showInputMessage="1" showErrorMessage="1" sqref="B6">
      <formula1>"Strike (gal),Strike (l)"</formula1>
    </dataValidation>
    <dataValidation type="list" allowBlank="1" showInputMessage="1" showErrorMessage="1" sqref="B8 E8">
      <formula1>"Dosage (g),Dosage (ozm), Dosage (tabs)"</formula1>
    </dataValidation>
    <dataValidation type="list" allowBlank="1" showInputMessage="1" showErrorMessage="1" sqref="C5">
      <formula1>"100,80,60,50,40,25"</formula1>
    </dataValidation>
  </dataValidations>
  <pageMargins left="0.7" right="0.7" top="0.75" bottom="0.75" header="0.3" footer="0.3"/>
  <pageSetup orientation="portrait"/>
  <legacy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4"/>
  <sheetViews>
    <sheetView showRuler="0" workbookViewId="0">
      <selection activeCell="B7" sqref="B7"/>
    </sheetView>
  </sheetViews>
  <sheetFormatPr baseColWidth="10" defaultRowHeight="15" x14ac:dyDescent="0"/>
  <cols>
    <col min="1" max="1" width="19.1640625" customWidth="1"/>
    <col min="2" max="2" width="14.83203125" customWidth="1"/>
    <col min="3" max="3" width="14" customWidth="1"/>
  </cols>
  <sheetData>
    <row r="1" spans="1:7" ht="30">
      <c r="A1" s="46" t="s">
        <v>17</v>
      </c>
      <c r="B1" s="46"/>
      <c r="C1" s="46"/>
      <c r="D1" s="46"/>
      <c r="E1" s="46"/>
      <c r="F1" s="46"/>
    </row>
    <row r="3" spans="1:7">
      <c r="C3" t="s">
        <v>15</v>
      </c>
    </row>
    <row r="4" spans="1:7">
      <c r="A4" t="s">
        <v>10</v>
      </c>
      <c r="B4" t="s">
        <v>14</v>
      </c>
      <c r="C4" t="s">
        <v>13</v>
      </c>
      <c r="E4" t="s">
        <v>22</v>
      </c>
    </row>
    <row r="5" spans="1:7">
      <c r="A5" s="42" t="s">
        <v>18</v>
      </c>
      <c r="B5" s="43">
        <v>11</v>
      </c>
      <c r="C5" s="43">
        <v>4</v>
      </c>
      <c r="D5" t="s">
        <v>19</v>
      </c>
      <c r="E5" s="47" t="s">
        <v>11</v>
      </c>
      <c r="F5" s="45">
        <f>C5*B8</f>
        <v>1.6666666666666667</v>
      </c>
      <c r="G5" t="s">
        <v>21</v>
      </c>
    </row>
    <row r="6" spans="1:7">
      <c r="A6" s="42" t="s">
        <v>23</v>
      </c>
      <c r="B6" s="43">
        <v>11</v>
      </c>
      <c r="C6" s="43">
        <v>5</v>
      </c>
      <c r="D6" t="s">
        <v>19</v>
      </c>
      <c r="E6" s="47" t="s">
        <v>12</v>
      </c>
      <c r="F6" s="45">
        <f>B9*C6</f>
        <v>2.0833333333333335</v>
      </c>
      <c r="G6" t="s">
        <v>21</v>
      </c>
    </row>
    <row r="7" spans="1:7" ht="16" thickBot="1">
      <c r="C7" t="s">
        <v>16</v>
      </c>
    </row>
    <row r="8" spans="1:7" ht="17" thickTop="1" thickBot="1">
      <c r="B8" s="44">
        <f>B5/C8</f>
        <v>0.41666666666666669</v>
      </c>
      <c r="C8">
        <v>26.4</v>
      </c>
      <c r="D8" t="s">
        <v>20</v>
      </c>
    </row>
    <row r="9" spans="1:7" ht="17" thickTop="1" thickBot="1">
      <c r="B9" s="44">
        <f>B6/C8</f>
        <v>0.41666666666666669</v>
      </c>
    </row>
    <row r="10" spans="1:7" ht="16" thickTop="1"/>
    <row r="11" spans="1:7">
      <c r="A11" t="s">
        <v>24</v>
      </c>
    </row>
    <row r="12" spans="1:7">
      <c r="A12" t="s">
        <v>25</v>
      </c>
    </row>
    <row r="14" spans="1:7">
      <c r="A14" s="48" t="s">
        <v>26</v>
      </c>
    </row>
  </sheetData>
  <hyperlinks>
    <hyperlink ref="A14" r:id="rId1"/>
  </hyperlinks>
  <pageMargins left="0.75" right="0.75" top="1" bottom="1" header="0.5" footer="0.5"/>
  <pageSetup orientation="portrait" horizontalDpi="4294967292" verticalDpi="4294967292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showRuler="0" workbookViewId="0">
      <selection activeCell="D4" sqref="D4"/>
    </sheetView>
  </sheetViews>
  <sheetFormatPr baseColWidth="10" defaultRowHeight="15" x14ac:dyDescent="0"/>
  <sheetData>
    <row r="1" spans="1:12" ht="35" customHeight="1">
      <c r="A1" s="87" t="s">
        <v>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6" customHeight="1">
      <c r="A2" s="37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25" customHeight="1" thickBot="1">
      <c r="A3" s="89" t="s">
        <v>9</v>
      </c>
      <c r="B3" s="90"/>
      <c r="C3" s="90"/>
      <c r="D3" s="41">
        <v>25</v>
      </c>
      <c r="E3" s="38"/>
      <c r="F3" s="38"/>
      <c r="G3" s="38"/>
      <c r="H3" s="38"/>
      <c r="I3" s="38"/>
      <c r="J3" s="38"/>
      <c r="K3" s="38"/>
      <c r="L3" s="38"/>
    </row>
    <row r="4" spans="1:12" ht="14" customHeight="1" thickBot="1">
      <c r="A4" s="39"/>
      <c r="B4" s="37"/>
      <c r="C4" s="37"/>
      <c r="D4" s="38"/>
      <c r="E4" s="38"/>
      <c r="F4" s="38"/>
      <c r="G4" s="38"/>
      <c r="H4" s="38"/>
      <c r="I4" s="38"/>
      <c r="J4" s="38"/>
      <c r="K4" s="38"/>
      <c r="L4" s="38"/>
    </row>
    <row r="5" spans="1:12" ht="31" thickBot="1">
      <c r="A5" s="4" t="s">
        <v>3</v>
      </c>
      <c r="B5" s="5" t="s">
        <v>2</v>
      </c>
      <c r="C5" s="5" t="s">
        <v>6</v>
      </c>
      <c r="D5" s="5" t="s">
        <v>0</v>
      </c>
      <c r="E5" s="6" t="s">
        <v>1</v>
      </c>
      <c r="F5" s="7" t="s">
        <v>7</v>
      </c>
      <c r="G5" s="4" t="s">
        <v>3</v>
      </c>
      <c r="H5" s="5" t="s">
        <v>2</v>
      </c>
      <c r="I5" s="5" t="s">
        <v>6</v>
      </c>
      <c r="J5" s="5" t="s">
        <v>0</v>
      </c>
      <c r="K5" s="6" t="s">
        <v>1</v>
      </c>
      <c r="L5" s="7" t="s">
        <v>7</v>
      </c>
    </row>
    <row r="6" spans="1:12">
      <c r="A6" s="10">
        <v>1.5</v>
      </c>
      <c r="B6" s="11">
        <f>A6*3.79</f>
        <v>5.6850000000000005</v>
      </c>
      <c r="C6" s="12">
        <f xml:space="preserve"> (A6*3.79)*$D$3</f>
        <v>142.125</v>
      </c>
      <c r="D6" s="11">
        <f t="shared" ref="D6:D44" si="0">C6/1000</f>
        <v>0.142125</v>
      </c>
      <c r="E6" s="11">
        <f>D6*0.035</f>
        <v>4.9743750000000005E-3</v>
      </c>
      <c r="F6" s="20">
        <f>C6/440</f>
        <v>0.32301136363636362</v>
      </c>
      <c r="G6" s="24">
        <v>11.25</v>
      </c>
      <c r="H6" s="25">
        <f>G6*3.79</f>
        <v>42.637500000000003</v>
      </c>
      <c r="I6" s="26">
        <f xml:space="preserve"> (G6*3.79)*$D$3</f>
        <v>1065.9375</v>
      </c>
      <c r="J6" s="25">
        <f>I6/1000</f>
        <v>1.0659375</v>
      </c>
      <c r="K6" s="25">
        <f>I6*0.035</f>
        <v>37.307812500000004</v>
      </c>
      <c r="L6" s="27">
        <f>I6/440</f>
        <v>2.4225852272727271</v>
      </c>
    </row>
    <row r="7" spans="1:12">
      <c r="A7" s="13">
        <v>1.75</v>
      </c>
      <c r="B7" s="8">
        <f t="shared" ref="B7:B44" si="1">A7*3.79</f>
        <v>6.6325000000000003</v>
      </c>
      <c r="C7" s="9">
        <f xml:space="preserve"> (A7*3.79)*$D$3</f>
        <v>165.8125</v>
      </c>
      <c r="D7" s="8">
        <f t="shared" si="0"/>
        <v>0.1658125</v>
      </c>
      <c r="E7" s="8">
        <f t="shared" ref="E7:E44" si="2">D7*0.035</f>
        <v>5.8034375000000004E-3</v>
      </c>
      <c r="F7" s="21">
        <f t="shared" ref="F7:F44" si="3">C7/440</f>
        <v>0.37684659090909089</v>
      </c>
      <c r="G7" s="17">
        <v>11.5</v>
      </c>
      <c r="H7" s="18">
        <f t="shared" ref="H7:H44" si="4">G7*3.79</f>
        <v>43.585000000000001</v>
      </c>
      <c r="I7" s="19">
        <f xml:space="preserve"> (G7*3.79)*$D$3</f>
        <v>1089.625</v>
      </c>
      <c r="J7" s="18">
        <f t="shared" ref="J7:J44" si="5">I7/1000</f>
        <v>1.0896250000000001</v>
      </c>
      <c r="K7" s="18">
        <f t="shared" ref="K7:K44" si="6">I7*0.035</f>
        <v>38.136875000000003</v>
      </c>
      <c r="L7" s="22">
        <f t="shared" ref="L7:L44" si="7">I7/440</f>
        <v>2.4764204545454547</v>
      </c>
    </row>
    <row r="8" spans="1:12">
      <c r="A8" s="13">
        <v>2</v>
      </c>
      <c r="B8" s="8">
        <f t="shared" si="1"/>
        <v>7.58</v>
      </c>
      <c r="C8" s="9">
        <f t="shared" ref="C8:C44" si="8" xml:space="preserve"> (A8*3.79)*$D$3</f>
        <v>189.5</v>
      </c>
      <c r="D8" s="8">
        <f t="shared" si="0"/>
        <v>0.1895</v>
      </c>
      <c r="E8" s="8">
        <f t="shared" si="2"/>
        <v>6.6325000000000004E-3</v>
      </c>
      <c r="F8" s="21">
        <f t="shared" si="3"/>
        <v>0.43068181818181817</v>
      </c>
      <c r="G8" s="17">
        <v>11.75</v>
      </c>
      <c r="H8" s="18">
        <f t="shared" si="4"/>
        <v>44.532499999999999</v>
      </c>
      <c r="I8" s="19">
        <f t="shared" ref="I8:I44" si="9" xml:space="preserve"> (G8*3.79)*$D$3</f>
        <v>1113.3125</v>
      </c>
      <c r="J8" s="18">
        <f t="shared" si="5"/>
        <v>1.1133124999999999</v>
      </c>
      <c r="K8" s="18">
        <f t="shared" si="6"/>
        <v>38.965937500000003</v>
      </c>
      <c r="L8" s="22">
        <f t="shared" si="7"/>
        <v>2.5302556818181818</v>
      </c>
    </row>
    <row r="9" spans="1:12">
      <c r="A9" s="13">
        <v>2.25</v>
      </c>
      <c r="B9" s="8">
        <f t="shared" si="1"/>
        <v>8.5274999999999999</v>
      </c>
      <c r="C9" s="9">
        <f t="shared" si="8"/>
        <v>213.1875</v>
      </c>
      <c r="D9" s="8">
        <f t="shared" si="0"/>
        <v>0.2131875</v>
      </c>
      <c r="E9" s="8">
        <f t="shared" si="2"/>
        <v>7.4615625000000012E-3</v>
      </c>
      <c r="F9" s="21">
        <f t="shared" si="3"/>
        <v>0.48451704545454544</v>
      </c>
      <c r="G9" s="17">
        <v>12</v>
      </c>
      <c r="H9" s="18">
        <f t="shared" si="4"/>
        <v>45.480000000000004</v>
      </c>
      <c r="I9" s="19">
        <f t="shared" si="9"/>
        <v>1137</v>
      </c>
      <c r="J9" s="18">
        <f t="shared" si="5"/>
        <v>1.137</v>
      </c>
      <c r="K9" s="18">
        <f t="shared" si="6"/>
        <v>39.795000000000002</v>
      </c>
      <c r="L9" s="22">
        <f t="shared" si="7"/>
        <v>2.584090909090909</v>
      </c>
    </row>
    <row r="10" spans="1:12">
      <c r="A10" s="13">
        <v>2.5</v>
      </c>
      <c r="B10" s="8">
        <f t="shared" si="1"/>
        <v>9.4749999999999996</v>
      </c>
      <c r="C10" s="9">
        <f t="shared" si="8"/>
        <v>236.875</v>
      </c>
      <c r="D10" s="8">
        <f t="shared" si="0"/>
        <v>0.236875</v>
      </c>
      <c r="E10" s="8">
        <f t="shared" si="2"/>
        <v>8.2906250000000011E-3</v>
      </c>
      <c r="F10" s="21">
        <f t="shared" si="3"/>
        <v>0.53835227272727271</v>
      </c>
      <c r="G10" s="17">
        <v>12.25</v>
      </c>
      <c r="H10" s="18">
        <f t="shared" si="4"/>
        <v>46.427500000000002</v>
      </c>
      <c r="I10" s="19">
        <f t="shared" si="9"/>
        <v>1160.6875</v>
      </c>
      <c r="J10" s="18">
        <f t="shared" si="5"/>
        <v>1.1606875000000001</v>
      </c>
      <c r="K10" s="18">
        <f t="shared" si="6"/>
        <v>40.624062500000001</v>
      </c>
      <c r="L10" s="22">
        <f t="shared" si="7"/>
        <v>2.6379261363636362</v>
      </c>
    </row>
    <row r="11" spans="1:12">
      <c r="A11" s="13">
        <v>2.75</v>
      </c>
      <c r="B11" s="8">
        <f t="shared" si="1"/>
        <v>10.422499999999999</v>
      </c>
      <c r="C11" s="9">
        <f t="shared" si="8"/>
        <v>260.5625</v>
      </c>
      <c r="D11" s="8">
        <f t="shared" si="0"/>
        <v>0.26056249999999997</v>
      </c>
      <c r="E11" s="8">
        <f t="shared" si="2"/>
        <v>9.1196874999999993E-3</v>
      </c>
      <c r="F11" s="21">
        <f t="shared" si="3"/>
        <v>0.59218749999999998</v>
      </c>
      <c r="G11" s="17">
        <v>12.5</v>
      </c>
      <c r="H11" s="18">
        <f t="shared" si="4"/>
        <v>47.375</v>
      </c>
      <c r="I11" s="19">
        <f t="shared" si="9"/>
        <v>1184.375</v>
      </c>
      <c r="J11" s="18">
        <f t="shared" si="5"/>
        <v>1.184375</v>
      </c>
      <c r="K11" s="18">
        <f t="shared" si="6"/>
        <v>41.453125000000007</v>
      </c>
      <c r="L11" s="22">
        <f t="shared" si="7"/>
        <v>2.6917613636363638</v>
      </c>
    </row>
    <row r="12" spans="1:12">
      <c r="A12" s="13">
        <v>3</v>
      </c>
      <c r="B12" s="8">
        <f t="shared" si="1"/>
        <v>11.370000000000001</v>
      </c>
      <c r="C12" s="9">
        <f t="shared" si="8"/>
        <v>284.25</v>
      </c>
      <c r="D12" s="8">
        <f t="shared" si="0"/>
        <v>0.28425</v>
      </c>
      <c r="E12" s="8">
        <f t="shared" si="2"/>
        <v>9.948750000000001E-3</v>
      </c>
      <c r="F12" s="21">
        <f t="shared" si="3"/>
        <v>0.64602272727272725</v>
      </c>
      <c r="G12" s="17">
        <v>12.75</v>
      </c>
      <c r="H12" s="18">
        <f t="shared" si="4"/>
        <v>48.322499999999998</v>
      </c>
      <c r="I12" s="19">
        <f t="shared" si="9"/>
        <v>1208.0625</v>
      </c>
      <c r="J12" s="18">
        <f t="shared" si="5"/>
        <v>1.2080625</v>
      </c>
      <c r="K12" s="18">
        <f t="shared" si="6"/>
        <v>42.282187500000006</v>
      </c>
      <c r="L12" s="22">
        <f t="shared" si="7"/>
        <v>2.7455965909090909</v>
      </c>
    </row>
    <row r="13" spans="1:12">
      <c r="A13" s="13">
        <v>3.25</v>
      </c>
      <c r="B13" s="8">
        <f t="shared" si="1"/>
        <v>12.317500000000001</v>
      </c>
      <c r="C13" s="9">
        <f t="shared" si="8"/>
        <v>307.9375</v>
      </c>
      <c r="D13" s="8">
        <f t="shared" si="0"/>
        <v>0.30793749999999998</v>
      </c>
      <c r="E13" s="8">
        <f t="shared" si="2"/>
        <v>1.0777812500000001E-2</v>
      </c>
      <c r="F13" s="21">
        <f t="shared" si="3"/>
        <v>0.69985795454545452</v>
      </c>
      <c r="G13" s="3">
        <v>13</v>
      </c>
      <c r="H13" s="1">
        <f t="shared" si="4"/>
        <v>49.27</v>
      </c>
      <c r="I13" s="2">
        <f t="shared" si="9"/>
        <v>1231.75</v>
      </c>
      <c r="J13" s="1">
        <f t="shared" si="5"/>
        <v>1.2317499999999999</v>
      </c>
      <c r="K13" s="1">
        <f t="shared" si="6"/>
        <v>43.111250000000005</v>
      </c>
      <c r="L13" s="32">
        <f t="shared" si="7"/>
        <v>2.7994318181818181</v>
      </c>
    </row>
    <row r="14" spans="1:12">
      <c r="A14" s="13">
        <v>3.5</v>
      </c>
      <c r="B14" s="8">
        <f t="shared" si="1"/>
        <v>13.265000000000001</v>
      </c>
      <c r="C14" s="9">
        <f t="shared" si="8"/>
        <v>331.625</v>
      </c>
      <c r="D14" s="8">
        <f t="shared" si="0"/>
        <v>0.331625</v>
      </c>
      <c r="E14" s="8">
        <f t="shared" si="2"/>
        <v>1.1606875000000001E-2</v>
      </c>
      <c r="F14" s="21">
        <f t="shared" si="3"/>
        <v>0.75369318181818179</v>
      </c>
      <c r="G14" s="17">
        <v>13.25</v>
      </c>
      <c r="H14" s="18">
        <f t="shared" si="4"/>
        <v>50.217500000000001</v>
      </c>
      <c r="I14" s="19">
        <f t="shared" si="9"/>
        <v>1255.4375</v>
      </c>
      <c r="J14" s="18">
        <f t="shared" si="5"/>
        <v>1.2554375</v>
      </c>
      <c r="K14" s="18">
        <f t="shared" si="6"/>
        <v>43.940312500000005</v>
      </c>
      <c r="L14" s="22">
        <f t="shared" si="7"/>
        <v>2.8532670454545452</v>
      </c>
    </row>
    <row r="15" spans="1:12">
      <c r="A15" s="13">
        <v>3.75</v>
      </c>
      <c r="B15" s="8">
        <f t="shared" si="1"/>
        <v>14.2125</v>
      </c>
      <c r="C15" s="9">
        <f t="shared" si="8"/>
        <v>355.3125</v>
      </c>
      <c r="D15" s="8">
        <f t="shared" si="0"/>
        <v>0.35531249999999998</v>
      </c>
      <c r="E15" s="8">
        <f t="shared" si="2"/>
        <v>1.2435937500000001E-2</v>
      </c>
      <c r="F15" s="21">
        <f t="shared" si="3"/>
        <v>0.80752840909090906</v>
      </c>
      <c r="G15" s="17">
        <v>13.5</v>
      </c>
      <c r="H15" s="18">
        <f t="shared" si="4"/>
        <v>51.164999999999999</v>
      </c>
      <c r="I15" s="19">
        <f t="shared" si="9"/>
        <v>1279.125</v>
      </c>
      <c r="J15" s="18">
        <f t="shared" si="5"/>
        <v>1.2791250000000001</v>
      </c>
      <c r="K15" s="18">
        <f t="shared" si="6"/>
        <v>44.769375000000004</v>
      </c>
      <c r="L15" s="22">
        <f t="shared" si="7"/>
        <v>2.9071022727272728</v>
      </c>
    </row>
    <row r="16" spans="1:12">
      <c r="A16" s="13">
        <v>4</v>
      </c>
      <c r="B16" s="8">
        <f t="shared" si="1"/>
        <v>15.16</v>
      </c>
      <c r="C16" s="9">
        <f t="shared" si="8"/>
        <v>379</v>
      </c>
      <c r="D16" s="8">
        <f t="shared" si="0"/>
        <v>0.379</v>
      </c>
      <c r="E16" s="8">
        <f t="shared" si="2"/>
        <v>1.3265000000000001E-2</v>
      </c>
      <c r="F16" s="21">
        <f t="shared" si="3"/>
        <v>0.86136363636363633</v>
      </c>
      <c r="G16" s="17">
        <v>13.75</v>
      </c>
      <c r="H16" s="18">
        <f t="shared" si="4"/>
        <v>52.112499999999997</v>
      </c>
      <c r="I16" s="19">
        <f t="shared" si="9"/>
        <v>1302.8125</v>
      </c>
      <c r="J16" s="18">
        <f t="shared" si="5"/>
        <v>1.3028124999999999</v>
      </c>
      <c r="K16" s="18">
        <f t="shared" si="6"/>
        <v>45.598437500000003</v>
      </c>
      <c r="L16" s="22">
        <f t="shared" si="7"/>
        <v>2.9609375</v>
      </c>
    </row>
    <row r="17" spans="1:12">
      <c r="A17" s="13">
        <v>4.25</v>
      </c>
      <c r="B17" s="8">
        <f t="shared" si="1"/>
        <v>16.107500000000002</v>
      </c>
      <c r="C17" s="9">
        <f t="shared" si="8"/>
        <v>402.68750000000006</v>
      </c>
      <c r="D17" s="8">
        <f t="shared" si="0"/>
        <v>0.40268750000000003</v>
      </c>
      <c r="E17" s="8">
        <f t="shared" si="2"/>
        <v>1.4094062500000002E-2</v>
      </c>
      <c r="F17" s="21">
        <f t="shared" si="3"/>
        <v>0.91519886363636371</v>
      </c>
      <c r="G17" s="3">
        <v>14</v>
      </c>
      <c r="H17" s="1">
        <f t="shared" si="4"/>
        <v>53.06</v>
      </c>
      <c r="I17" s="2">
        <f t="shared" si="9"/>
        <v>1326.5</v>
      </c>
      <c r="J17" s="1">
        <f t="shared" si="5"/>
        <v>1.3265</v>
      </c>
      <c r="K17" s="1">
        <f t="shared" si="6"/>
        <v>46.427500000000002</v>
      </c>
      <c r="L17" s="32">
        <f t="shared" si="7"/>
        <v>3.0147727272727272</v>
      </c>
    </row>
    <row r="18" spans="1:12">
      <c r="A18" s="13">
        <v>4.5</v>
      </c>
      <c r="B18" s="8">
        <f t="shared" si="1"/>
        <v>17.055</v>
      </c>
      <c r="C18" s="9">
        <f t="shared" si="8"/>
        <v>426.375</v>
      </c>
      <c r="D18" s="8">
        <f t="shared" si="0"/>
        <v>0.426375</v>
      </c>
      <c r="E18" s="8">
        <f t="shared" si="2"/>
        <v>1.4923125000000002E-2</v>
      </c>
      <c r="F18" s="21">
        <f t="shared" si="3"/>
        <v>0.96903409090909087</v>
      </c>
      <c r="G18" s="17">
        <v>14.25</v>
      </c>
      <c r="H18" s="18">
        <f t="shared" si="4"/>
        <v>54.0075</v>
      </c>
      <c r="I18" s="19">
        <f t="shared" si="9"/>
        <v>1350.1875</v>
      </c>
      <c r="J18" s="18">
        <f t="shared" si="5"/>
        <v>1.3501875000000001</v>
      </c>
      <c r="K18" s="18">
        <f t="shared" si="6"/>
        <v>47.256562500000001</v>
      </c>
      <c r="L18" s="22">
        <f t="shared" si="7"/>
        <v>3.0686079545454548</v>
      </c>
    </row>
    <row r="19" spans="1:12">
      <c r="A19" s="13">
        <v>4.75</v>
      </c>
      <c r="B19" s="8">
        <f t="shared" si="1"/>
        <v>18.002500000000001</v>
      </c>
      <c r="C19" s="9">
        <f t="shared" si="8"/>
        <v>450.06250000000006</v>
      </c>
      <c r="D19" s="8">
        <f t="shared" si="0"/>
        <v>0.45006250000000003</v>
      </c>
      <c r="E19" s="8">
        <f t="shared" si="2"/>
        <v>1.5752187500000004E-2</v>
      </c>
      <c r="F19" s="21">
        <f t="shared" si="3"/>
        <v>1.0228693181818183</v>
      </c>
      <c r="G19" s="17">
        <v>14.5</v>
      </c>
      <c r="H19" s="18">
        <f t="shared" si="4"/>
        <v>54.954999999999998</v>
      </c>
      <c r="I19" s="19">
        <f t="shared" si="9"/>
        <v>1373.875</v>
      </c>
      <c r="J19" s="18">
        <f t="shared" si="5"/>
        <v>1.373875</v>
      </c>
      <c r="K19" s="18">
        <f t="shared" si="6"/>
        <v>48.085625000000007</v>
      </c>
      <c r="L19" s="22">
        <f t="shared" si="7"/>
        <v>3.1224431818181819</v>
      </c>
    </row>
    <row r="20" spans="1:12">
      <c r="A20" s="13">
        <v>5</v>
      </c>
      <c r="B20" s="8">
        <f t="shared" si="1"/>
        <v>18.95</v>
      </c>
      <c r="C20" s="9">
        <f t="shared" si="8"/>
        <v>473.75</v>
      </c>
      <c r="D20" s="8">
        <f t="shared" si="0"/>
        <v>0.47375</v>
      </c>
      <c r="E20" s="8">
        <f t="shared" si="2"/>
        <v>1.6581250000000002E-2</v>
      </c>
      <c r="F20" s="21">
        <f t="shared" si="3"/>
        <v>1.0767045454545454</v>
      </c>
      <c r="G20" s="17">
        <v>14.75</v>
      </c>
      <c r="H20" s="18">
        <f t="shared" si="4"/>
        <v>55.902500000000003</v>
      </c>
      <c r="I20" s="19">
        <f t="shared" si="9"/>
        <v>1397.5625</v>
      </c>
      <c r="J20" s="18">
        <f t="shared" si="5"/>
        <v>1.3975625</v>
      </c>
      <c r="K20" s="18">
        <f t="shared" si="6"/>
        <v>48.914687500000007</v>
      </c>
      <c r="L20" s="22">
        <f t="shared" si="7"/>
        <v>3.1762784090909091</v>
      </c>
    </row>
    <row r="21" spans="1:12">
      <c r="A21" s="13">
        <v>5.25</v>
      </c>
      <c r="B21" s="8">
        <f t="shared" si="1"/>
        <v>19.897500000000001</v>
      </c>
      <c r="C21" s="9">
        <f t="shared" si="8"/>
        <v>497.4375</v>
      </c>
      <c r="D21" s="8">
        <f t="shared" si="0"/>
        <v>0.49743749999999998</v>
      </c>
      <c r="E21" s="8">
        <f t="shared" si="2"/>
        <v>1.74103125E-2</v>
      </c>
      <c r="F21" s="21">
        <f t="shared" si="3"/>
        <v>1.1305397727272728</v>
      </c>
      <c r="G21" s="3">
        <v>15</v>
      </c>
      <c r="H21" s="1">
        <f t="shared" si="4"/>
        <v>56.85</v>
      </c>
      <c r="I21" s="2">
        <f t="shared" si="9"/>
        <v>1421.25</v>
      </c>
      <c r="J21" s="1">
        <f t="shared" si="5"/>
        <v>1.4212499999999999</v>
      </c>
      <c r="K21" s="1">
        <f t="shared" si="6"/>
        <v>49.743750000000006</v>
      </c>
      <c r="L21" s="32">
        <f t="shared" si="7"/>
        <v>3.2301136363636362</v>
      </c>
    </row>
    <row r="22" spans="1:12">
      <c r="A22" s="13">
        <v>5.5</v>
      </c>
      <c r="B22" s="8">
        <f t="shared" si="1"/>
        <v>20.844999999999999</v>
      </c>
      <c r="C22" s="9">
        <f t="shared" si="8"/>
        <v>521.125</v>
      </c>
      <c r="D22" s="8">
        <f t="shared" si="0"/>
        <v>0.52112499999999995</v>
      </c>
      <c r="E22" s="8">
        <f t="shared" si="2"/>
        <v>1.8239374999999999E-2</v>
      </c>
      <c r="F22" s="21">
        <f t="shared" si="3"/>
        <v>1.184375</v>
      </c>
      <c r="G22" s="17">
        <v>15.25</v>
      </c>
      <c r="H22" s="18">
        <f t="shared" si="4"/>
        <v>57.797499999999999</v>
      </c>
      <c r="I22" s="19">
        <f t="shared" si="9"/>
        <v>1444.9375</v>
      </c>
      <c r="J22" s="18">
        <f t="shared" si="5"/>
        <v>1.4449375</v>
      </c>
      <c r="K22" s="18">
        <f t="shared" si="6"/>
        <v>50.572812500000005</v>
      </c>
      <c r="L22" s="22">
        <f t="shared" si="7"/>
        <v>3.2839488636363638</v>
      </c>
    </row>
    <row r="23" spans="1:12">
      <c r="A23" s="13">
        <v>5.75</v>
      </c>
      <c r="B23" s="8">
        <f t="shared" si="1"/>
        <v>21.7925</v>
      </c>
      <c r="C23" s="9">
        <f t="shared" si="8"/>
        <v>544.8125</v>
      </c>
      <c r="D23" s="8">
        <f t="shared" si="0"/>
        <v>0.54481250000000003</v>
      </c>
      <c r="E23" s="8">
        <f t="shared" si="2"/>
        <v>1.9068437500000004E-2</v>
      </c>
      <c r="F23" s="21">
        <f t="shared" si="3"/>
        <v>1.2382102272727273</v>
      </c>
      <c r="G23" s="17">
        <v>15.5</v>
      </c>
      <c r="H23" s="18">
        <f t="shared" si="4"/>
        <v>58.744999999999997</v>
      </c>
      <c r="I23" s="19">
        <f t="shared" si="9"/>
        <v>1468.625</v>
      </c>
      <c r="J23" s="18">
        <f t="shared" si="5"/>
        <v>1.4686250000000001</v>
      </c>
      <c r="K23" s="18">
        <f t="shared" si="6"/>
        <v>51.401875000000004</v>
      </c>
      <c r="L23" s="22">
        <f t="shared" si="7"/>
        <v>3.337784090909091</v>
      </c>
    </row>
    <row r="24" spans="1:12">
      <c r="A24" s="13">
        <v>6</v>
      </c>
      <c r="B24" s="8">
        <f t="shared" si="1"/>
        <v>22.740000000000002</v>
      </c>
      <c r="C24" s="9">
        <f t="shared" si="8"/>
        <v>568.5</v>
      </c>
      <c r="D24" s="8">
        <f t="shared" si="0"/>
        <v>0.56850000000000001</v>
      </c>
      <c r="E24" s="8">
        <f t="shared" si="2"/>
        <v>1.9897500000000002E-2</v>
      </c>
      <c r="F24" s="21">
        <f t="shared" si="3"/>
        <v>1.2920454545454545</v>
      </c>
      <c r="G24" s="17">
        <v>15.75</v>
      </c>
      <c r="H24" s="18">
        <f t="shared" si="4"/>
        <v>59.692500000000003</v>
      </c>
      <c r="I24" s="19">
        <f t="shared" si="9"/>
        <v>1492.3125</v>
      </c>
      <c r="J24" s="18">
        <f t="shared" si="5"/>
        <v>1.4923124999999999</v>
      </c>
      <c r="K24" s="18">
        <f t="shared" si="6"/>
        <v>52.230937500000003</v>
      </c>
      <c r="L24" s="22">
        <f t="shared" si="7"/>
        <v>3.3916193181818182</v>
      </c>
    </row>
    <row r="25" spans="1:12">
      <c r="A25" s="13">
        <v>6.25</v>
      </c>
      <c r="B25" s="8">
        <f t="shared" si="1"/>
        <v>23.6875</v>
      </c>
      <c r="C25" s="9">
        <f t="shared" si="8"/>
        <v>592.1875</v>
      </c>
      <c r="D25" s="8">
        <f t="shared" si="0"/>
        <v>0.59218749999999998</v>
      </c>
      <c r="E25" s="8">
        <f t="shared" si="2"/>
        <v>2.07265625E-2</v>
      </c>
      <c r="F25" s="21">
        <f t="shared" si="3"/>
        <v>1.3458806818181819</v>
      </c>
      <c r="G25" s="17">
        <v>16</v>
      </c>
      <c r="H25" s="18">
        <f t="shared" si="4"/>
        <v>60.64</v>
      </c>
      <c r="I25" s="19">
        <f t="shared" si="9"/>
        <v>1516</v>
      </c>
      <c r="J25" s="18">
        <f t="shared" si="5"/>
        <v>1.516</v>
      </c>
      <c r="K25" s="18">
        <f t="shared" si="6"/>
        <v>53.06</v>
      </c>
      <c r="L25" s="22">
        <f t="shared" si="7"/>
        <v>3.4454545454545453</v>
      </c>
    </row>
    <row r="26" spans="1:12">
      <c r="A26" s="13">
        <v>6.5</v>
      </c>
      <c r="B26" s="8">
        <f t="shared" si="1"/>
        <v>24.635000000000002</v>
      </c>
      <c r="C26" s="9">
        <f t="shared" si="8"/>
        <v>615.875</v>
      </c>
      <c r="D26" s="8">
        <f t="shared" si="0"/>
        <v>0.61587499999999995</v>
      </c>
      <c r="E26" s="8">
        <f t="shared" si="2"/>
        <v>2.1555625000000002E-2</v>
      </c>
      <c r="F26" s="21">
        <f t="shared" si="3"/>
        <v>1.399715909090909</v>
      </c>
      <c r="G26" s="17">
        <v>16.25</v>
      </c>
      <c r="H26" s="18">
        <f t="shared" si="4"/>
        <v>61.587499999999999</v>
      </c>
      <c r="I26" s="19">
        <f t="shared" si="9"/>
        <v>1539.6875</v>
      </c>
      <c r="J26" s="18">
        <f t="shared" si="5"/>
        <v>1.5396875000000001</v>
      </c>
      <c r="K26" s="18">
        <f t="shared" si="6"/>
        <v>53.889062500000009</v>
      </c>
      <c r="L26" s="22">
        <f t="shared" si="7"/>
        <v>3.4992897727272729</v>
      </c>
    </row>
    <row r="27" spans="1:12">
      <c r="A27" s="13">
        <v>6.75</v>
      </c>
      <c r="B27" s="8">
        <f t="shared" si="1"/>
        <v>25.5825</v>
      </c>
      <c r="C27" s="9">
        <f t="shared" si="8"/>
        <v>639.5625</v>
      </c>
      <c r="D27" s="8">
        <f t="shared" si="0"/>
        <v>0.63956250000000003</v>
      </c>
      <c r="E27" s="8">
        <f t="shared" si="2"/>
        <v>2.2384687500000004E-2</v>
      </c>
      <c r="F27" s="21">
        <f t="shared" si="3"/>
        <v>1.4535511363636364</v>
      </c>
      <c r="G27" s="17">
        <v>16.5</v>
      </c>
      <c r="H27" s="18">
        <f t="shared" si="4"/>
        <v>62.535000000000004</v>
      </c>
      <c r="I27" s="19">
        <f t="shared" si="9"/>
        <v>1563.375</v>
      </c>
      <c r="J27" s="18">
        <f t="shared" si="5"/>
        <v>1.563375</v>
      </c>
      <c r="K27" s="18">
        <f t="shared" si="6"/>
        <v>54.718125000000008</v>
      </c>
      <c r="L27" s="22">
        <f t="shared" si="7"/>
        <v>3.5531250000000001</v>
      </c>
    </row>
    <row r="28" spans="1:12">
      <c r="A28" s="17">
        <v>7</v>
      </c>
      <c r="B28" s="18">
        <f t="shared" si="1"/>
        <v>26.53</v>
      </c>
      <c r="C28" s="19">
        <f xml:space="preserve"> (A28*3.79)*$D$3</f>
        <v>663.25</v>
      </c>
      <c r="D28" s="18">
        <f t="shared" si="0"/>
        <v>0.66325000000000001</v>
      </c>
      <c r="E28" s="18">
        <f t="shared" si="2"/>
        <v>2.3213750000000002E-2</v>
      </c>
      <c r="F28" s="22">
        <f t="shared" si="3"/>
        <v>1.5073863636363636</v>
      </c>
      <c r="G28" s="17">
        <v>16.75</v>
      </c>
      <c r="H28" s="18">
        <f t="shared" si="4"/>
        <v>63.482500000000002</v>
      </c>
      <c r="I28" s="19">
        <f t="shared" si="9"/>
        <v>1587.0625</v>
      </c>
      <c r="J28" s="18">
        <f t="shared" si="5"/>
        <v>1.5870625</v>
      </c>
      <c r="K28" s="18">
        <f t="shared" si="6"/>
        <v>55.547187500000007</v>
      </c>
      <c r="L28" s="22">
        <f t="shared" si="7"/>
        <v>3.6069602272727272</v>
      </c>
    </row>
    <row r="29" spans="1:12">
      <c r="A29" s="13">
        <v>7.25</v>
      </c>
      <c r="B29" s="8">
        <f t="shared" si="1"/>
        <v>27.477499999999999</v>
      </c>
      <c r="C29" s="9">
        <f t="shared" si="8"/>
        <v>686.9375</v>
      </c>
      <c r="D29" s="8">
        <f t="shared" si="0"/>
        <v>0.68693749999999998</v>
      </c>
      <c r="E29" s="8">
        <f t="shared" si="2"/>
        <v>2.40428125E-2</v>
      </c>
      <c r="F29" s="21">
        <f t="shared" si="3"/>
        <v>1.561221590909091</v>
      </c>
      <c r="G29" s="17">
        <v>17</v>
      </c>
      <c r="H29" s="18">
        <f t="shared" si="4"/>
        <v>64.430000000000007</v>
      </c>
      <c r="I29" s="19">
        <f t="shared" si="9"/>
        <v>1610.7500000000002</v>
      </c>
      <c r="J29" s="18">
        <f t="shared" si="5"/>
        <v>1.6107500000000001</v>
      </c>
      <c r="K29" s="18">
        <f t="shared" si="6"/>
        <v>56.376250000000013</v>
      </c>
      <c r="L29" s="22">
        <f t="shared" si="7"/>
        <v>3.6607954545454549</v>
      </c>
    </row>
    <row r="30" spans="1:12">
      <c r="A30" s="13">
        <v>7.5</v>
      </c>
      <c r="B30" s="8">
        <f t="shared" si="1"/>
        <v>28.425000000000001</v>
      </c>
      <c r="C30" s="9">
        <f t="shared" si="8"/>
        <v>710.625</v>
      </c>
      <c r="D30" s="8">
        <f t="shared" si="0"/>
        <v>0.71062499999999995</v>
      </c>
      <c r="E30" s="8">
        <f t="shared" si="2"/>
        <v>2.4871875000000002E-2</v>
      </c>
      <c r="F30" s="21">
        <f t="shared" si="3"/>
        <v>1.6150568181818181</v>
      </c>
      <c r="G30" s="17">
        <v>17.25</v>
      </c>
      <c r="H30" s="18">
        <f t="shared" si="4"/>
        <v>65.377499999999998</v>
      </c>
      <c r="I30" s="19">
        <f t="shared" si="9"/>
        <v>1634.4375</v>
      </c>
      <c r="J30" s="18">
        <f t="shared" si="5"/>
        <v>1.6344375</v>
      </c>
      <c r="K30" s="18">
        <f t="shared" si="6"/>
        <v>57.205312500000005</v>
      </c>
      <c r="L30" s="22">
        <f t="shared" si="7"/>
        <v>3.714630681818182</v>
      </c>
    </row>
    <row r="31" spans="1:12">
      <c r="A31" s="13">
        <v>7.75</v>
      </c>
      <c r="B31" s="8">
        <f t="shared" si="1"/>
        <v>29.372499999999999</v>
      </c>
      <c r="C31" s="9">
        <f t="shared" si="8"/>
        <v>734.3125</v>
      </c>
      <c r="D31" s="8">
        <f t="shared" si="0"/>
        <v>0.73431250000000003</v>
      </c>
      <c r="E31" s="8">
        <f t="shared" si="2"/>
        <v>2.5700937500000003E-2</v>
      </c>
      <c r="F31" s="21">
        <f t="shared" si="3"/>
        <v>1.6688920454545455</v>
      </c>
      <c r="G31" s="17">
        <v>17.5</v>
      </c>
      <c r="H31" s="18">
        <f t="shared" si="4"/>
        <v>66.325000000000003</v>
      </c>
      <c r="I31" s="19">
        <f t="shared" si="9"/>
        <v>1658.125</v>
      </c>
      <c r="J31" s="18">
        <f t="shared" si="5"/>
        <v>1.6581250000000001</v>
      </c>
      <c r="K31" s="18">
        <f t="shared" si="6"/>
        <v>58.034375000000004</v>
      </c>
      <c r="L31" s="22">
        <f t="shared" si="7"/>
        <v>3.7684659090909092</v>
      </c>
    </row>
    <row r="32" spans="1:12">
      <c r="A32" s="17">
        <v>8</v>
      </c>
      <c r="B32" s="18">
        <f t="shared" si="1"/>
        <v>30.32</v>
      </c>
      <c r="C32" s="19">
        <f t="shared" si="8"/>
        <v>758</v>
      </c>
      <c r="D32" s="18">
        <f t="shared" si="0"/>
        <v>0.75800000000000001</v>
      </c>
      <c r="E32" s="18">
        <f t="shared" si="2"/>
        <v>2.6530000000000001E-2</v>
      </c>
      <c r="F32" s="22">
        <f t="shared" si="3"/>
        <v>1.7227272727272727</v>
      </c>
      <c r="G32" s="17">
        <v>17.75</v>
      </c>
      <c r="H32" s="18">
        <f t="shared" si="4"/>
        <v>67.272499999999994</v>
      </c>
      <c r="I32" s="19">
        <f t="shared" si="9"/>
        <v>1681.8124999999998</v>
      </c>
      <c r="J32" s="18">
        <f t="shared" si="5"/>
        <v>1.6818124999999997</v>
      </c>
      <c r="K32" s="18">
        <f t="shared" si="6"/>
        <v>58.863437499999996</v>
      </c>
      <c r="L32" s="22">
        <f t="shared" si="7"/>
        <v>3.8223011363636359</v>
      </c>
    </row>
    <row r="33" spans="1:12">
      <c r="A33" s="13">
        <v>8.25</v>
      </c>
      <c r="B33" s="8">
        <f t="shared" si="1"/>
        <v>31.267500000000002</v>
      </c>
      <c r="C33" s="9">
        <f t="shared" si="8"/>
        <v>781.6875</v>
      </c>
      <c r="D33" s="8">
        <f t="shared" si="0"/>
        <v>0.78168749999999998</v>
      </c>
      <c r="E33" s="8">
        <f t="shared" si="2"/>
        <v>2.7359062500000003E-2</v>
      </c>
      <c r="F33" s="21">
        <f t="shared" si="3"/>
        <v>1.7765625</v>
      </c>
      <c r="G33" s="17">
        <v>18</v>
      </c>
      <c r="H33" s="18">
        <f t="shared" si="4"/>
        <v>68.22</v>
      </c>
      <c r="I33" s="19">
        <f t="shared" si="9"/>
        <v>1705.5</v>
      </c>
      <c r="J33" s="18">
        <f t="shared" si="5"/>
        <v>1.7055</v>
      </c>
      <c r="K33" s="18">
        <f t="shared" si="6"/>
        <v>59.692500000000003</v>
      </c>
      <c r="L33" s="22">
        <f t="shared" si="7"/>
        <v>3.8761363636363635</v>
      </c>
    </row>
    <row r="34" spans="1:12">
      <c r="A34" s="13">
        <v>8.5</v>
      </c>
      <c r="B34" s="8">
        <f t="shared" si="1"/>
        <v>32.215000000000003</v>
      </c>
      <c r="C34" s="9">
        <f t="shared" si="8"/>
        <v>805.37500000000011</v>
      </c>
      <c r="D34" s="8">
        <f t="shared" si="0"/>
        <v>0.80537500000000006</v>
      </c>
      <c r="E34" s="8">
        <f t="shared" si="2"/>
        <v>2.8188125000000005E-2</v>
      </c>
      <c r="F34" s="21">
        <f t="shared" si="3"/>
        <v>1.8303977272727274</v>
      </c>
      <c r="G34" s="17">
        <v>18.25</v>
      </c>
      <c r="H34" s="18">
        <f t="shared" si="4"/>
        <v>69.167500000000004</v>
      </c>
      <c r="I34" s="19">
        <f t="shared" si="9"/>
        <v>1729.1875</v>
      </c>
      <c r="J34" s="18">
        <f t="shared" si="5"/>
        <v>1.7291875000000001</v>
      </c>
      <c r="K34" s="18">
        <f t="shared" si="6"/>
        <v>60.521562500000009</v>
      </c>
      <c r="L34" s="22">
        <f t="shared" si="7"/>
        <v>3.9299715909090911</v>
      </c>
    </row>
    <row r="35" spans="1:12">
      <c r="A35" s="13">
        <v>8.75</v>
      </c>
      <c r="B35" s="8">
        <f t="shared" si="1"/>
        <v>33.162500000000001</v>
      </c>
      <c r="C35" s="9">
        <f t="shared" si="8"/>
        <v>829.0625</v>
      </c>
      <c r="D35" s="8">
        <f t="shared" si="0"/>
        <v>0.82906250000000004</v>
      </c>
      <c r="E35" s="8">
        <f t="shared" si="2"/>
        <v>2.9017187500000003E-2</v>
      </c>
      <c r="F35" s="21">
        <f t="shared" si="3"/>
        <v>1.8842329545454546</v>
      </c>
      <c r="G35" s="17">
        <v>18.5</v>
      </c>
      <c r="H35" s="18">
        <f t="shared" si="4"/>
        <v>70.114999999999995</v>
      </c>
      <c r="I35" s="19">
        <f t="shared" si="9"/>
        <v>1752.8749999999998</v>
      </c>
      <c r="J35" s="18">
        <f t="shared" si="5"/>
        <v>1.7528749999999997</v>
      </c>
      <c r="K35" s="18">
        <f t="shared" si="6"/>
        <v>61.350625000000001</v>
      </c>
      <c r="L35" s="22">
        <f t="shared" si="7"/>
        <v>3.9838068181818178</v>
      </c>
    </row>
    <row r="36" spans="1:12">
      <c r="A36" s="17">
        <v>9</v>
      </c>
      <c r="B36" s="18">
        <f t="shared" si="1"/>
        <v>34.11</v>
      </c>
      <c r="C36" s="19">
        <f t="shared" si="8"/>
        <v>852.75</v>
      </c>
      <c r="D36" s="18">
        <f t="shared" si="0"/>
        <v>0.85275000000000001</v>
      </c>
      <c r="E36" s="18">
        <f t="shared" si="2"/>
        <v>2.9846250000000005E-2</v>
      </c>
      <c r="F36" s="22">
        <f t="shared" si="3"/>
        <v>1.9380681818181817</v>
      </c>
      <c r="G36" s="17">
        <v>18.75</v>
      </c>
      <c r="H36" s="18">
        <f t="shared" si="4"/>
        <v>71.0625</v>
      </c>
      <c r="I36" s="19">
        <f t="shared" si="9"/>
        <v>1776.5625</v>
      </c>
      <c r="J36" s="18">
        <f t="shared" si="5"/>
        <v>1.7765625</v>
      </c>
      <c r="K36" s="18">
        <f t="shared" si="6"/>
        <v>62.179687500000007</v>
      </c>
      <c r="L36" s="22">
        <f t="shared" si="7"/>
        <v>4.0376420454545459</v>
      </c>
    </row>
    <row r="37" spans="1:12">
      <c r="A37" s="13">
        <v>9.25</v>
      </c>
      <c r="B37" s="8">
        <f t="shared" si="1"/>
        <v>35.057499999999997</v>
      </c>
      <c r="C37" s="9">
        <f t="shared" si="8"/>
        <v>876.43749999999989</v>
      </c>
      <c r="D37" s="8">
        <f t="shared" si="0"/>
        <v>0.87643749999999987</v>
      </c>
      <c r="E37" s="8">
        <f t="shared" si="2"/>
        <v>3.0675312499999999E-2</v>
      </c>
      <c r="F37" s="21">
        <f t="shared" si="3"/>
        <v>1.9919034090909089</v>
      </c>
      <c r="G37" s="17">
        <v>19</v>
      </c>
      <c r="H37" s="18">
        <f t="shared" si="4"/>
        <v>72.010000000000005</v>
      </c>
      <c r="I37" s="19">
        <f t="shared" si="9"/>
        <v>1800.2500000000002</v>
      </c>
      <c r="J37" s="18">
        <f t="shared" si="5"/>
        <v>1.8002500000000001</v>
      </c>
      <c r="K37" s="18">
        <f t="shared" si="6"/>
        <v>63.008750000000013</v>
      </c>
      <c r="L37" s="22">
        <f t="shared" si="7"/>
        <v>4.091477272727273</v>
      </c>
    </row>
    <row r="38" spans="1:12">
      <c r="A38" s="13">
        <v>9.5</v>
      </c>
      <c r="B38" s="8">
        <f t="shared" si="1"/>
        <v>36.005000000000003</v>
      </c>
      <c r="C38" s="9">
        <f t="shared" si="8"/>
        <v>900.12500000000011</v>
      </c>
      <c r="D38" s="8">
        <f t="shared" si="0"/>
        <v>0.90012500000000006</v>
      </c>
      <c r="E38" s="8">
        <f t="shared" si="2"/>
        <v>3.1504375000000008E-2</v>
      </c>
      <c r="F38" s="21">
        <f t="shared" si="3"/>
        <v>2.0457386363636365</v>
      </c>
      <c r="G38" s="17">
        <v>19.25</v>
      </c>
      <c r="H38" s="18">
        <f t="shared" si="4"/>
        <v>72.957499999999996</v>
      </c>
      <c r="I38" s="19">
        <f t="shared" si="9"/>
        <v>1823.9375</v>
      </c>
      <c r="J38" s="18">
        <f t="shared" si="5"/>
        <v>1.8239375</v>
      </c>
      <c r="K38" s="18">
        <f t="shared" si="6"/>
        <v>63.837812500000005</v>
      </c>
      <c r="L38" s="22">
        <f t="shared" si="7"/>
        <v>4.1453125000000002</v>
      </c>
    </row>
    <row r="39" spans="1:12">
      <c r="A39" s="13">
        <v>9.75</v>
      </c>
      <c r="B39" s="8">
        <f t="shared" si="1"/>
        <v>36.952500000000001</v>
      </c>
      <c r="C39" s="9">
        <f t="shared" si="8"/>
        <v>923.8125</v>
      </c>
      <c r="D39" s="8">
        <f t="shared" si="0"/>
        <v>0.92381250000000004</v>
      </c>
      <c r="E39" s="8">
        <f t="shared" si="2"/>
        <v>3.2333437500000006E-2</v>
      </c>
      <c r="F39" s="21">
        <f t="shared" si="3"/>
        <v>2.0995738636363637</v>
      </c>
      <c r="G39" s="17">
        <v>19.5</v>
      </c>
      <c r="H39" s="18">
        <f t="shared" si="4"/>
        <v>73.905000000000001</v>
      </c>
      <c r="I39" s="19">
        <f t="shared" si="9"/>
        <v>1847.625</v>
      </c>
      <c r="J39" s="18">
        <f t="shared" si="5"/>
        <v>1.8476250000000001</v>
      </c>
      <c r="K39" s="18">
        <f t="shared" si="6"/>
        <v>64.666875000000005</v>
      </c>
      <c r="L39" s="22">
        <f t="shared" si="7"/>
        <v>4.1991477272727273</v>
      </c>
    </row>
    <row r="40" spans="1:12">
      <c r="A40" s="17">
        <v>10</v>
      </c>
      <c r="B40" s="18">
        <f t="shared" si="1"/>
        <v>37.9</v>
      </c>
      <c r="C40" s="19">
        <f t="shared" si="8"/>
        <v>947.5</v>
      </c>
      <c r="D40" s="18">
        <f t="shared" si="0"/>
        <v>0.94750000000000001</v>
      </c>
      <c r="E40" s="18">
        <f t="shared" si="2"/>
        <v>3.3162500000000004E-2</v>
      </c>
      <c r="F40" s="22">
        <f t="shared" si="3"/>
        <v>2.1534090909090908</v>
      </c>
      <c r="G40" s="17">
        <v>19.75</v>
      </c>
      <c r="H40" s="18">
        <f t="shared" si="4"/>
        <v>74.852500000000006</v>
      </c>
      <c r="I40" s="19">
        <f t="shared" si="9"/>
        <v>1871.3125000000002</v>
      </c>
      <c r="J40" s="18">
        <f t="shared" si="5"/>
        <v>1.8713125000000002</v>
      </c>
      <c r="K40" s="18">
        <f t="shared" si="6"/>
        <v>65.495937500000011</v>
      </c>
      <c r="L40" s="22">
        <f t="shared" si="7"/>
        <v>4.2529829545454554</v>
      </c>
    </row>
    <row r="41" spans="1:12">
      <c r="A41" s="13">
        <v>10.25</v>
      </c>
      <c r="B41" s="8">
        <f t="shared" si="1"/>
        <v>38.847500000000004</v>
      </c>
      <c r="C41" s="9">
        <f t="shared" si="8"/>
        <v>971.18750000000011</v>
      </c>
      <c r="D41" s="8">
        <f t="shared" si="0"/>
        <v>0.97118750000000009</v>
      </c>
      <c r="E41" s="8">
        <f t="shared" si="2"/>
        <v>3.399156250000001E-2</v>
      </c>
      <c r="F41" s="21">
        <f t="shared" si="3"/>
        <v>2.2072443181818184</v>
      </c>
      <c r="G41" s="17">
        <v>20</v>
      </c>
      <c r="H41" s="18">
        <f t="shared" si="4"/>
        <v>75.8</v>
      </c>
      <c r="I41" s="19">
        <f t="shared" si="9"/>
        <v>1895</v>
      </c>
      <c r="J41" s="18">
        <f t="shared" si="5"/>
        <v>1.895</v>
      </c>
      <c r="K41" s="18">
        <f t="shared" si="6"/>
        <v>66.325000000000003</v>
      </c>
      <c r="L41" s="22">
        <f t="shared" si="7"/>
        <v>4.3068181818181817</v>
      </c>
    </row>
    <row r="42" spans="1:12">
      <c r="A42" s="13">
        <v>10.5</v>
      </c>
      <c r="B42" s="8">
        <f t="shared" si="1"/>
        <v>39.795000000000002</v>
      </c>
      <c r="C42" s="9">
        <f t="shared" si="8"/>
        <v>994.875</v>
      </c>
      <c r="D42" s="8">
        <f t="shared" si="0"/>
        <v>0.99487499999999995</v>
      </c>
      <c r="E42" s="8">
        <f t="shared" si="2"/>
        <v>3.4820625000000001E-2</v>
      </c>
      <c r="F42" s="21">
        <f t="shared" si="3"/>
        <v>2.2610795454545456</v>
      </c>
      <c r="G42" s="17">
        <v>20.25</v>
      </c>
      <c r="H42" s="18">
        <f t="shared" si="4"/>
        <v>76.747500000000002</v>
      </c>
      <c r="I42" s="19">
        <f t="shared" si="9"/>
        <v>1918.6875</v>
      </c>
      <c r="J42" s="18">
        <f t="shared" si="5"/>
        <v>1.9186875000000001</v>
      </c>
      <c r="K42" s="18">
        <f t="shared" si="6"/>
        <v>67.154062500000009</v>
      </c>
      <c r="L42" s="22">
        <f t="shared" si="7"/>
        <v>4.3606534090909088</v>
      </c>
    </row>
    <row r="43" spans="1:12">
      <c r="A43" s="13">
        <v>10.75</v>
      </c>
      <c r="B43" s="8">
        <f t="shared" si="1"/>
        <v>40.7425</v>
      </c>
      <c r="C43" s="9">
        <f t="shared" si="8"/>
        <v>1018.5625</v>
      </c>
      <c r="D43" s="8">
        <f t="shared" si="0"/>
        <v>1.0185625</v>
      </c>
      <c r="E43" s="8">
        <f t="shared" si="2"/>
        <v>3.5649687500000006E-2</v>
      </c>
      <c r="F43" s="21">
        <f t="shared" si="3"/>
        <v>2.3149147727272728</v>
      </c>
      <c r="G43" s="17">
        <v>20.5</v>
      </c>
      <c r="H43" s="18">
        <f t="shared" si="4"/>
        <v>77.695000000000007</v>
      </c>
      <c r="I43" s="19">
        <f t="shared" si="9"/>
        <v>1942.3750000000002</v>
      </c>
      <c r="J43" s="18">
        <f t="shared" si="5"/>
        <v>1.9423750000000002</v>
      </c>
      <c r="K43" s="18">
        <f t="shared" si="6"/>
        <v>67.983125000000015</v>
      </c>
      <c r="L43" s="22">
        <f t="shared" si="7"/>
        <v>4.4144886363636369</v>
      </c>
    </row>
    <row r="44" spans="1:12" ht="16" thickBot="1">
      <c r="A44" s="14">
        <v>11</v>
      </c>
      <c r="B44" s="15">
        <f t="shared" si="1"/>
        <v>41.69</v>
      </c>
      <c r="C44" s="16">
        <f t="shared" si="8"/>
        <v>1042.25</v>
      </c>
      <c r="D44" s="15">
        <f t="shared" si="0"/>
        <v>1.0422499999999999</v>
      </c>
      <c r="E44" s="15">
        <f t="shared" si="2"/>
        <v>3.6478749999999997E-2</v>
      </c>
      <c r="F44" s="23">
        <f t="shared" si="3"/>
        <v>2.3687499999999999</v>
      </c>
      <c r="G44" s="28">
        <v>20.75</v>
      </c>
      <c r="H44" s="28">
        <f t="shared" si="4"/>
        <v>78.642499999999998</v>
      </c>
      <c r="I44" s="40">
        <f t="shared" si="9"/>
        <v>1966.0625</v>
      </c>
      <c r="J44" s="29">
        <f t="shared" si="5"/>
        <v>1.9660625</v>
      </c>
      <c r="K44" s="29">
        <f t="shared" si="6"/>
        <v>68.812187500000007</v>
      </c>
      <c r="L44" s="31">
        <f t="shared" si="7"/>
        <v>4.468323863636364</v>
      </c>
    </row>
  </sheetData>
  <mergeCells count="2">
    <mergeCell ref="A1:L1"/>
    <mergeCell ref="A3:C3"/>
  </mergeCells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41"/>
  <sheetViews>
    <sheetView showRuler="0" workbookViewId="0">
      <selection activeCell="F2" sqref="A1:L41"/>
    </sheetView>
  </sheetViews>
  <sheetFormatPr baseColWidth="10" defaultRowHeight="15" x14ac:dyDescent="0"/>
  <cols>
    <col min="1" max="1" width="9.6640625" customWidth="1"/>
    <col min="2" max="2" width="9.83203125" customWidth="1"/>
    <col min="3" max="3" width="13" customWidth="1"/>
    <col min="4" max="4" width="11" customWidth="1"/>
    <col min="5" max="5" width="12" customWidth="1"/>
    <col min="6" max="6" width="11" customWidth="1"/>
    <col min="7" max="7" width="9" customWidth="1"/>
    <col min="8" max="8" width="11.6640625" customWidth="1"/>
    <col min="9" max="9" width="13.6640625" customWidth="1"/>
    <col min="10" max="10" width="10.1640625" customWidth="1"/>
    <col min="11" max="11" width="13.5" customWidth="1"/>
    <col min="12" max="12" width="11.1640625" customWidth="1"/>
  </cols>
  <sheetData>
    <row r="1" spans="1:12" ht="39" customHeight="1" thickBot="1">
      <c r="A1" s="87" t="s">
        <v>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41" customHeight="1" thickBot="1">
      <c r="A2" s="4" t="s">
        <v>3</v>
      </c>
      <c r="B2" s="5" t="s">
        <v>2</v>
      </c>
      <c r="C2" s="5" t="s">
        <v>6</v>
      </c>
      <c r="D2" s="5" t="s">
        <v>0</v>
      </c>
      <c r="E2" s="6" t="s">
        <v>1</v>
      </c>
      <c r="F2" s="7" t="s">
        <v>7</v>
      </c>
      <c r="G2" s="4" t="s">
        <v>3</v>
      </c>
      <c r="H2" s="5" t="s">
        <v>2</v>
      </c>
      <c r="I2" s="5" t="s">
        <v>6</v>
      </c>
      <c r="J2" s="5" t="s">
        <v>0</v>
      </c>
      <c r="K2" s="6" t="s">
        <v>1</v>
      </c>
      <c r="L2" s="7" t="s">
        <v>7</v>
      </c>
    </row>
    <row r="3" spans="1:12">
      <c r="A3" s="10">
        <v>1.5</v>
      </c>
      <c r="B3" s="11">
        <f>A3*3.79</f>
        <v>5.6850000000000005</v>
      </c>
      <c r="C3" s="12">
        <f t="shared" ref="C3:C41" si="0" xml:space="preserve"> (A3*3.79)*100</f>
        <v>568.5</v>
      </c>
      <c r="D3" s="11">
        <f t="shared" ref="D3:D41" si="1">C3/1000</f>
        <v>0.56850000000000001</v>
      </c>
      <c r="E3" s="11">
        <f>D3*0.035</f>
        <v>1.9897500000000002E-2</v>
      </c>
      <c r="F3" s="20">
        <f>C3/440</f>
        <v>1.2920454545454545</v>
      </c>
      <c r="G3" s="24">
        <v>11.25</v>
      </c>
      <c r="H3" s="25">
        <f>G3*3.79</f>
        <v>42.637500000000003</v>
      </c>
      <c r="I3" s="26">
        <f xml:space="preserve"> (G3*3.79)*100</f>
        <v>4263.75</v>
      </c>
      <c r="J3" s="25">
        <f>I3/1000</f>
        <v>4.2637499999999999</v>
      </c>
      <c r="K3" s="25">
        <f>I3*0.035</f>
        <v>149.23125000000002</v>
      </c>
      <c r="L3" s="27">
        <f>I3/440</f>
        <v>9.6903409090909083</v>
      </c>
    </row>
    <row r="4" spans="1:12">
      <c r="A4" s="13">
        <v>1.75</v>
      </c>
      <c r="B4" s="8">
        <f t="shared" ref="B4:B41" si="2">A4*3.79</f>
        <v>6.6325000000000003</v>
      </c>
      <c r="C4" s="9">
        <f t="shared" si="0"/>
        <v>663.25</v>
      </c>
      <c r="D4" s="8">
        <f t="shared" si="1"/>
        <v>0.66325000000000001</v>
      </c>
      <c r="E4" s="8">
        <f t="shared" ref="E4:E41" si="3">D4*0.035</f>
        <v>2.3213750000000002E-2</v>
      </c>
      <c r="F4" s="21">
        <f t="shared" ref="F4:F41" si="4">C4/440</f>
        <v>1.5073863636363636</v>
      </c>
      <c r="G4" s="17">
        <v>11.5</v>
      </c>
      <c r="H4" s="18">
        <f t="shared" ref="H4:H41" si="5">G4*3.79</f>
        <v>43.585000000000001</v>
      </c>
      <c r="I4" s="19">
        <f t="shared" ref="I4:I41" si="6" xml:space="preserve"> (G4*3.79)*100</f>
        <v>4358.5</v>
      </c>
      <c r="J4" s="18">
        <f t="shared" ref="J4:J41" si="7">I4/1000</f>
        <v>4.3585000000000003</v>
      </c>
      <c r="K4" s="18">
        <f t="shared" ref="K4:K41" si="8">I4*0.035</f>
        <v>152.54750000000001</v>
      </c>
      <c r="L4" s="22">
        <f t="shared" ref="L4:L41" si="9">I4/440</f>
        <v>9.9056818181818187</v>
      </c>
    </row>
    <row r="5" spans="1:12">
      <c r="A5" s="13">
        <v>2</v>
      </c>
      <c r="B5" s="8">
        <f t="shared" si="2"/>
        <v>7.58</v>
      </c>
      <c r="C5" s="9">
        <f t="shared" si="0"/>
        <v>758</v>
      </c>
      <c r="D5" s="8">
        <f t="shared" si="1"/>
        <v>0.75800000000000001</v>
      </c>
      <c r="E5" s="8">
        <f t="shared" si="3"/>
        <v>2.6530000000000001E-2</v>
      </c>
      <c r="F5" s="21">
        <f t="shared" si="4"/>
        <v>1.7227272727272727</v>
      </c>
      <c r="G5" s="17">
        <v>11.75</v>
      </c>
      <c r="H5" s="18">
        <f t="shared" si="5"/>
        <v>44.532499999999999</v>
      </c>
      <c r="I5" s="19">
        <f t="shared" si="6"/>
        <v>4453.25</v>
      </c>
      <c r="J5" s="18">
        <f t="shared" si="7"/>
        <v>4.4532499999999997</v>
      </c>
      <c r="K5" s="18">
        <f t="shared" si="8"/>
        <v>155.86375000000001</v>
      </c>
      <c r="L5" s="22">
        <f t="shared" si="9"/>
        <v>10.121022727272727</v>
      </c>
    </row>
    <row r="6" spans="1:12">
      <c r="A6" s="13">
        <v>2.25</v>
      </c>
      <c r="B6" s="8">
        <f t="shared" si="2"/>
        <v>8.5274999999999999</v>
      </c>
      <c r="C6" s="9">
        <f t="shared" si="0"/>
        <v>852.75</v>
      </c>
      <c r="D6" s="8">
        <f t="shared" si="1"/>
        <v>0.85275000000000001</v>
      </c>
      <c r="E6" s="8">
        <f t="shared" si="3"/>
        <v>2.9846250000000005E-2</v>
      </c>
      <c r="F6" s="21">
        <f t="shared" si="4"/>
        <v>1.9380681818181817</v>
      </c>
      <c r="G6" s="17">
        <v>12</v>
      </c>
      <c r="H6" s="18">
        <f t="shared" si="5"/>
        <v>45.480000000000004</v>
      </c>
      <c r="I6" s="19">
        <f t="shared" si="6"/>
        <v>4548</v>
      </c>
      <c r="J6" s="18">
        <f t="shared" si="7"/>
        <v>4.548</v>
      </c>
      <c r="K6" s="18">
        <f t="shared" si="8"/>
        <v>159.18</v>
      </c>
      <c r="L6" s="22">
        <f t="shared" si="9"/>
        <v>10.336363636363636</v>
      </c>
    </row>
    <row r="7" spans="1:12">
      <c r="A7" s="13">
        <v>2.5</v>
      </c>
      <c r="B7" s="8">
        <f t="shared" si="2"/>
        <v>9.4749999999999996</v>
      </c>
      <c r="C7" s="9">
        <f t="shared" si="0"/>
        <v>947.5</v>
      </c>
      <c r="D7" s="8">
        <f t="shared" si="1"/>
        <v>0.94750000000000001</v>
      </c>
      <c r="E7" s="8">
        <f t="shared" si="3"/>
        <v>3.3162500000000004E-2</v>
      </c>
      <c r="F7" s="21">
        <f t="shared" si="4"/>
        <v>2.1534090909090908</v>
      </c>
      <c r="G7" s="17">
        <v>12.25</v>
      </c>
      <c r="H7" s="18">
        <f t="shared" si="5"/>
        <v>46.427500000000002</v>
      </c>
      <c r="I7" s="19">
        <f t="shared" si="6"/>
        <v>4642.75</v>
      </c>
      <c r="J7" s="18">
        <f t="shared" si="7"/>
        <v>4.6427500000000004</v>
      </c>
      <c r="K7" s="18">
        <f t="shared" si="8"/>
        <v>162.49625</v>
      </c>
      <c r="L7" s="22">
        <f t="shared" si="9"/>
        <v>10.551704545454545</v>
      </c>
    </row>
    <row r="8" spans="1:12">
      <c r="A8" s="13">
        <v>2.75</v>
      </c>
      <c r="B8" s="8">
        <f t="shared" si="2"/>
        <v>10.422499999999999</v>
      </c>
      <c r="C8" s="9">
        <f t="shared" si="0"/>
        <v>1042.25</v>
      </c>
      <c r="D8" s="8">
        <f t="shared" si="1"/>
        <v>1.0422499999999999</v>
      </c>
      <c r="E8" s="8">
        <f t="shared" si="3"/>
        <v>3.6478749999999997E-2</v>
      </c>
      <c r="F8" s="21">
        <f t="shared" si="4"/>
        <v>2.3687499999999999</v>
      </c>
      <c r="G8" s="17">
        <v>12.5</v>
      </c>
      <c r="H8" s="18">
        <f t="shared" si="5"/>
        <v>47.375</v>
      </c>
      <c r="I8" s="19">
        <f t="shared" si="6"/>
        <v>4737.5</v>
      </c>
      <c r="J8" s="18">
        <f t="shared" si="7"/>
        <v>4.7374999999999998</v>
      </c>
      <c r="K8" s="18">
        <f t="shared" si="8"/>
        <v>165.81250000000003</v>
      </c>
      <c r="L8" s="22">
        <f t="shared" si="9"/>
        <v>10.767045454545455</v>
      </c>
    </row>
    <row r="9" spans="1:12">
      <c r="A9" s="13">
        <v>3</v>
      </c>
      <c r="B9" s="8">
        <f t="shared" si="2"/>
        <v>11.370000000000001</v>
      </c>
      <c r="C9" s="9">
        <f t="shared" si="0"/>
        <v>1137</v>
      </c>
      <c r="D9" s="8">
        <f t="shared" si="1"/>
        <v>1.137</v>
      </c>
      <c r="E9" s="8">
        <f t="shared" si="3"/>
        <v>3.9795000000000004E-2</v>
      </c>
      <c r="F9" s="21">
        <f t="shared" si="4"/>
        <v>2.584090909090909</v>
      </c>
      <c r="G9" s="17">
        <v>12.75</v>
      </c>
      <c r="H9" s="18">
        <f t="shared" si="5"/>
        <v>48.322499999999998</v>
      </c>
      <c r="I9" s="19">
        <f t="shared" si="6"/>
        <v>4832.25</v>
      </c>
      <c r="J9" s="18">
        <f t="shared" si="7"/>
        <v>4.8322500000000002</v>
      </c>
      <c r="K9" s="18">
        <f t="shared" si="8"/>
        <v>169.12875000000003</v>
      </c>
      <c r="L9" s="22">
        <f t="shared" si="9"/>
        <v>10.982386363636364</v>
      </c>
    </row>
    <row r="10" spans="1:12">
      <c r="A10" s="13">
        <v>3.25</v>
      </c>
      <c r="B10" s="8">
        <f t="shared" si="2"/>
        <v>12.317500000000001</v>
      </c>
      <c r="C10" s="9">
        <f t="shared" si="0"/>
        <v>1231.75</v>
      </c>
      <c r="D10" s="8">
        <f t="shared" si="1"/>
        <v>1.2317499999999999</v>
      </c>
      <c r="E10" s="8">
        <f t="shared" si="3"/>
        <v>4.3111250000000004E-2</v>
      </c>
      <c r="F10" s="21">
        <f t="shared" si="4"/>
        <v>2.7994318181818181</v>
      </c>
      <c r="G10" s="3">
        <v>13</v>
      </c>
      <c r="H10" s="1">
        <f t="shared" si="5"/>
        <v>49.27</v>
      </c>
      <c r="I10" s="2">
        <f t="shared" si="6"/>
        <v>4927</v>
      </c>
      <c r="J10" s="1">
        <f t="shared" si="7"/>
        <v>4.9269999999999996</v>
      </c>
      <c r="K10" s="1">
        <f t="shared" si="8"/>
        <v>172.44500000000002</v>
      </c>
      <c r="L10" s="32">
        <f t="shared" si="9"/>
        <v>11.197727272727272</v>
      </c>
    </row>
    <row r="11" spans="1:12">
      <c r="A11" s="13">
        <v>3.5</v>
      </c>
      <c r="B11" s="8">
        <f t="shared" si="2"/>
        <v>13.265000000000001</v>
      </c>
      <c r="C11" s="9">
        <f t="shared" si="0"/>
        <v>1326.5</v>
      </c>
      <c r="D11" s="8">
        <f t="shared" si="1"/>
        <v>1.3265</v>
      </c>
      <c r="E11" s="8">
        <f t="shared" si="3"/>
        <v>4.6427500000000003E-2</v>
      </c>
      <c r="F11" s="21">
        <f t="shared" si="4"/>
        <v>3.0147727272727272</v>
      </c>
      <c r="G11" s="17">
        <v>13.25</v>
      </c>
      <c r="H11" s="18">
        <f t="shared" si="5"/>
        <v>50.217500000000001</v>
      </c>
      <c r="I11" s="19">
        <f t="shared" si="6"/>
        <v>5021.75</v>
      </c>
      <c r="J11" s="18">
        <f t="shared" si="7"/>
        <v>5.0217499999999999</v>
      </c>
      <c r="K11" s="18">
        <f t="shared" si="8"/>
        <v>175.76125000000002</v>
      </c>
      <c r="L11" s="22">
        <f t="shared" si="9"/>
        <v>11.413068181818181</v>
      </c>
    </row>
    <row r="12" spans="1:12">
      <c r="A12" s="13">
        <v>3.75</v>
      </c>
      <c r="B12" s="8">
        <f t="shared" si="2"/>
        <v>14.2125</v>
      </c>
      <c r="C12" s="9">
        <f t="shared" si="0"/>
        <v>1421.25</v>
      </c>
      <c r="D12" s="8">
        <f t="shared" si="1"/>
        <v>1.4212499999999999</v>
      </c>
      <c r="E12" s="8">
        <f t="shared" si="3"/>
        <v>4.9743750000000003E-2</v>
      </c>
      <c r="F12" s="21">
        <f t="shared" si="4"/>
        <v>3.2301136363636362</v>
      </c>
      <c r="G12" s="17">
        <v>13.5</v>
      </c>
      <c r="H12" s="18">
        <f t="shared" si="5"/>
        <v>51.164999999999999</v>
      </c>
      <c r="I12" s="19">
        <f t="shared" si="6"/>
        <v>5116.5</v>
      </c>
      <c r="J12" s="18">
        <f t="shared" si="7"/>
        <v>5.1165000000000003</v>
      </c>
      <c r="K12" s="18">
        <f t="shared" si="8"/>
        <v>179.07750000000001</v>
      </c>
      <c r="L12" s="22">
        <f t="shared" si="9"/>
        <v>11.628409090909091</v>
      </c>
    </row>
    <row r="13" spans="1:12">
      <c r="A13" s="13">
        <v>4</v>
      </c>
      <c r="B13" s="8">
        <f t="shared" si="2"/>
        <v>15.16</v>
      </c>
      <c r="C13" s="9">
        <f t="shared" si="0"/>
        <v>1516</v>
      </c>
      <c r="D13" s="8">
        <f t="shared" si="1"/>
        <v>1.516</v>
      </c>
      <c r="E13" s="8">
        <f t="shared" si="3"/>
        <v>5.3060000000000003E-2</v>
      </c>
      <c r="F13" s="21">
        <f t="shared" si="4"/>
        <v>3.4454545454545453</v>
      </c>
      <c r="G13" s="17">
        <v>13.75</v>
      </c>
      <c r="H13" s="18">
        <f t="shared" si="5"/>
        <v>52.112499999999997</v>
      </c>
      <c r="I13" s="19">
        <f t="shared" si="6"/>
        <v>5211.25</v>
      </c>
      <c r="J13" s="18">
        <f t="shared" si="7"/>
        <v>5.2112499999999997</v>
      </c>
      <c r="K13" s="18">
        <f t="shared" si="8"/>
        <v>182.39375000000001</v>
      </c>
      <c r="L13" s="22">
        <f t="shared" si="9"/>
        <v>11.84375</v>
      </c>
    </row>
    <row r="14" spans="1:12">
      <c r="A14" s="13">
        <v>4.25</v>
      </c>
      <c r="B14" s="8">
        <f t="shared" si="2"/>
        <v>16.107500000000002</v>
      </c>
      <c r="C14" s="9">
        <f t="shared" si="0"/>
        <v>1610.7500000000002</v>
      </c>
      <c r="D14" s="8">
        <f t="shared" si="1"/>
        <v>1.6107500000000001</v>
      </c>
      <c r="E14" s="8">
        <f t="shared" si="3"/>
        <v>5.637625000000001E-2</v>
      </c>
      <c r="F14" s="21">
        <f t="shared" si="4"/>
        <v>3.6607954545454549</v>
      </c>
      <c r="G14" s="3">
        <v>14</v>
      </c>
      <c r="H14" s="1">
        <f t="shared" si="5"/>
        <v>53.06</v>
      </c>
      <c r="I14" s="2">
        <f t="shared" si="6"/>
        <v>5306</v>
      </c>
      <c r="J14" s="1">
        <f t="shared" si="7"/>
        <v>5.306</v>
      </c>
      <c r="K14" s="1">
        <f t="shared" si="8"/>
        <v>185.71</v>
      </c>
      <c r="L14" s="32">
        <f t="shared" si="9"/>
        <v>12.059090909090909</v>
      </c>
    </row>
    <row r="15" spans="1:12">
      <c r="A15" s="13">
        <v>4.5</v>
      </c>
      <c r="B15" s="8">
        <f t="shared" si="2"/>
        <v>17.055</v>
      </c>
      <c r="C15" s="9">
        <f t="shared" si="0"/>
        <v>1705.5</v>
      </c>
      <c r="D15" s="8">
        <f t="shared" si="1"/>
        <v>1.7055</v>
      </c>
      <c r="E15" s="8">
        <f t="shared" si="3"/>
        <v>5.9692500000000009E-2</v>
      </c>
      <c r="F15" s="21">
        <f t="shared" si="4"/>
        <v>3.8761363636363635</v>
      </c>
      <c r="G15" s="17">
        <v>14.25</v>
      </c>
      <c r="H15" s="18">
        <f t="shared" si="5"/>
        <v>54.0075</v>
      </c>
      <c r="I15" s="19">
        <f t="shared" si="6"/>
        <v>5400.75</v>
      </c>
      <c r="J15" s="18">
        <f t="shared" si="7"/>
        <v>5.4007500000000004</v>
      </c>
      <c r="K15" s="18">
        <f t="shared" si="8"/>
        <v>189.02625</v>
      </c>
      <c r="L15" s="22">
        <f t="shared" si="9"/>
        <v>12.274431818181819</v>
      </c>
    </row>
    <row r="16" spans="1:12">
      <c r="A16" s="13">
        <v>4.75</v>
      </c>
      <c r="B16" s="8">
        <f t="shared" si="2"/>
        <v>18.002500000000001</v>
      </c>
      <c r="C16" s="9">
        <f t="shared" si="0"/>
        <v>1800.2500000000002</v>
      </c>
      <c r="D16" s="8">
        <f t="shared" si="1"/>
        <v>1.8002500000000001</v>
      </c>
      <c r="E16" s="8">
        <f t="shared" si="3"/>
        <v>6.3008750000000016E-2</v>
      </c>
      <c r="F16" s="21">
        <f t="shared" si="4"/>
        <v>4.091477272727273</v>
      </c>
      <c r="G16" s="17">
        <v>14.5</v>
      </c>
      <c r="H16" s="18">
        <f t="shared" si="5"/>
        <v>54.954999999999998</v>
      </c>
      <c r="I16" s="19">
        <f t="shared" si="6"/>
        <v>5495.5</v>
      </c>
      <c r="J16" s="18">
        <f t="shared" si="7"/>
        <v>5.4954999999999998</v>
      </c>
      <c r="K16" s="18">
        <f t="shared" si="8"/>
        <v>192.34250000000003</v>
      </c>
      <c r="L16" s="22">
        <f t="shared" si="9"/>
        <v>12.489772727272728</v>
      </c>
    </row>
    <row r="17" spans="1:12">
      <c r="A17" s="13">
        <v>5</v>
      </c>
      <c r="B17" s="8">
        <f t="shared" si="2"/>
        <v>18.95</v>
      </c>
      <c r="C17" s="9">
        <f t="shared" si="0"/>
        <v>1895</v>
      </c>
      <c r="D17" s="8">
        <f t="shared" si="1"/>
        <v>1.895</v>
      </c>
      <c r="E17" s="8">
        <f t="shared" si="3"/>
        <v>6.6325000000000009E-2</v>
      </c>
      <c r="F17" s="21">
        <f t="shared" si="4"/>
        <v>4.3068181818181817</v>
      </c>
      <c r="G17" s="17">
        <v>14.75</v>
      </c>
      <c r="H17" s="18">
        <f t="shared" si="5"/>
        <v>55.902500000000003</v>
      </c>
      <c r="I17" s="19">
        <f t="shared" si="6"/>
        <v>5590.25</v>
      </c>
      <c r="J17" s="18">
        <f t="shared" si="7"/>
        <v>5.5902500000000002</v>
      </c>
      <c r="K17" s="18">
        <f t="shared" si="8"/>
        <v>195.65875000000003</v>
      </c>
      <c r="L17" s="22">
        <f t="shared" si="9"/>
        <v>12.705113636363636</v>
      </c>
    </row>
    <row r="18" spans="1:12">
      <c r="A18" s="13">
        <v>5.25</v>
      </c>
      <c r="B18" s="8">
        <f t="shared" si="2"/>
        <v>19.897500000000001</v>
      </c>
      <c r="C18" s="9">
        <f t="shared" si="0"/>
        <v>1989.75</v>
      </c>
      <c r="D18" s="8">
        <f t="shared" si="1"/>
        <v>1.9897499999999999</v>
      </c>
      <c r="E18" s="8">
        <f t="shared" si="3"/>
        <v>6.9641250000000002E-2</v>
      </c>
      <c r="F18" s="21">
        <f t="shared" si="4"/>
        <v>4.5221590909090912</v>
      </c>
      <c r="G18" s="3">
        <v>15</v>
      </c>
      <c r="H18" s="1">
        <f t="shared" si="5"/>
        <v>56.85</v>
      </c>
      <c r="I18" s="2">
        <f t="shared" si="6"/>
        <v>5685</v>
      </c>
      <c r="J18" s="1">
        <f t="shared" si="7"/>
        <v>5.6849999999999996</v>
      </c>
      <c r="K18" s="1">
        <f t="shared" si="8"/>
        <v>198.97500000000002</v>
      </c>
      <c r="L18" s="32">
        <f t="shared" si="9"/>
        <v>12.920454545454545</v>
      </c>
    </row>
    <row r="19" spans="1:12">
      <c r="A19" s="13">
        <v>5.5</v>
      </c>
      <c r="B19" s="8">
        <f t="shared" si="2"/>
        <v>20.844999999999999</v>
      </c>
      <c r="C19" s="9">
        <f t="shared" si="0"/>
        <v>2084.5</v>
      </c>
      <c r="D19" s="8">
        <f t="shared" si="1"/>
        <v>2.0844999999999998</v>
      </c>
      <c r="E19" s="8">
        <f t="shared" si="3"/>
        <v>7.2957499999999995E-2</v>
      </c>
      <c r="F19" s="21">
        <f t="shared" si="4"/>
        <v>4.7374999999999998</v>
      </c>
      <c r="G19" s="17">
        <v>15.25</v>
      </c>
      <c r="H19" s="18">
        <f t="shared" si="5"/>
        <v>57.797499999999999</v>
      </c>
      <c r="I19" s="19">
        <f t="shared" si="6"/>
        <v>5779.75</v>
      </c>
      <c r="J19" s="18">
        <f t="shared" si="7"/>
        <v>5.7797499999999999</v>
      </c>
      <c r="K19" s="18">
        <f t="shared" si="8"/>
        <v>202.29125000000002</v>
      </c>
      <c r="L19" s="22">
        <f t="shared" si="9"/>
        <v>13.135795454545455</v>
      </c>
    </row>
    <row r="20" spans="1:12">
      <c r="A20" s="13">
        <v>5.75</v>
      </c>
      <c r="B20" s="8">
        <f t="shared" si="2"/>
        <v>21.7925</v>
      </c>
      <c r="C20" s="9">
        <f t="shared" si="0"/>
        <v>2179.25</v>
      </c>
      <c r="D20" s="8">
        <f t="shared" si="1"/>
        <v>2.1792500000000001</v>
      </c>
      <c r="E20" s="8">
        <f t="shared" si="3"/>
        <v>7.6273750000000015E-2</v>
      </c>
      <c r="F20" s="21">
        <f t="shared" si="4"/>
        <v>4.9528409090909093</v>
      </c>
      <c r="G20" s="17">
        <v>15.5</v>
      </c>
      <c r="H20" s="18">
        <f t="shared" si="5"/>
        <v>58.744999999999997</v>
      </c>
      <c r="I20" s="19">
        <f t="shared" si="6"/>
        <v>5874.5</v>
      </c>
      <c r="J20" s="18">
        <f t="shared" si="7"/>
        <v>5.8745000000000003</v>
      </c>
      <c r="K20" s="18">
        <f t="shared" si="8"/>
        <v>205.60750000000002</v>
      </c>
      <c r="L20" s="22">
        <f t="shared" si="9"/>
        <v>13.351136363636364</v>
      </c>
    </row>
    <row r="21" spans="1:12">
      <c r="A21" s="13">
        <v>6</v>
      </c>
      <c r="B21" s="8">
        <f t="shared" si="2"/>
        <v>22.740000000000002</v>
      </c>
      <c r="C21" s="9">
        <f t="shared" si="0"/>
        <v>2274</v>
      </c>
      <c r="D21" s="8">
        <f t="shared" si="1"/>
        <v>2.274</v>
      </c>
      <c r="E21" s="8">
        <f t="shared" si="3"/>
        <v>7.9590000000000008E-2</v>
      </c>
      <c r="F21" s="21">
        <f t="shared" si="4"/>
        <v>5.168181818181818</v>
      </c>
      <c r="G21" s="17">
        <v>15.75</v>
      </c>
      <c r="H21" s="18">
        <f t="shared" si="5"/>
        <v>59.692500000000003</v>
      </c>
      <c r="I21" s="19">
        <f t="shared" si="6"/>
        <v>5969.25</v>
      </c>
      <c r="J21" s="18">
        <f t="shared" si="7"/>
        <v>5.9692499999999997</v>
      </c>
      <c r="K21" s="18">
        <f t="shared" si="8"/>
        <v>208.92375000000001</v>
      </c>
      <c r="L21" s="22">
        <f t="shared" si="9"/>
        <v>13.566477272727273</v>
      </c>
    </row>
    <row r="22" spans="1:12">
      <c r="A22" s="13">
        <v>6.25</v>
      </c>
      <c r="B22" s="8">
        <f t="shared" si="2"/>
        <v>23.6875</v>
      </c>
      <c r="C22" s="9">
        <f t="shared" si="0"/>
        <v>2368.75</v>
      </c>
      <c r="D22" s="8">
        <f t="shared" si="1"/>
        <v>2.3687499999999999</v>
      </c>
      <c r="E22" s="8">
        <f t="shared" si="3"/>
        <v>8.2906250000000001E-2</v>
      </c>
      <c r="F22" s="21">
        <f t="shared" si="4"/>
        <v>5.3835227272727275</v>
      </c>
      <c r="G22" s="17">
        <v>16</v>
      </c>
      <c r="H22" s="18">
        <f t="shared" si="5"/>
        <v>60.64</v>
      </c>
      <c r="I22" s="19">
        <f t="shared" si="6"/>
        <v>6064</v>
      </c>
      <c r="J22" s="18">
        <f t="shared" si="7"/>
        <v>6.0640000000000001</v>
      </c>
      <c r="K22" s="18">
        <f t="shared" si="8"/>
        <v>212.24</v>
      </c>
      <c r="L22" s="22">
        <f t="shared" si="9"/>
        <v>13.781818181818181</v>
      </c>
    </row>
    <row r="23" spans="1:12">
      <c r="A23" s="13">
        <v>6.5</v>
      </c>
      <c r="B23" s="8">
        <f t="shared" si="2"/>
        <v>24.635000000000002</v>
      </c>
      <c r="C23" s="9">
        <f t="shared" si="0"/>
        <v>2463.5</v>
      </c>
      <c r="D23" s="8">
        <f t="shared" si="1"/>
        <v>2.4634999999999998</v>
      </c>
      <c r="E23" s="8">
        <f t="shared" si="3"/>
        <v>8.6222500000000007E-2</v>
      </c>
      <c r="F23" s="21">
        <f t="shared" si="4"/>
        <v>5.5988636363636362</v>
      </c>
      <c r="G23" s="17">
        <v>16.25</v>
      </c>
      <c r="H23" s="18">
        <f t="shared" si="5"/>
        <v>61.587499999999999</v>
      </c>
      <c r="I23" s="19">
        <f t="shared" si="6"/>
        <v>6158.75</v>
      </c>
      <c r="J23" s="18">
        <f t="shared" si="7"/>
        <v>6.1587500000000004</v>
      </c>
      <c r="K23" s="18">
        <f t="shared" si="8"/>
        <v>215.55625000000003</v>
      </c>
      <c r="L23" s="22">
        <f t="shared" si="9"/>
        <v>13.997159090909092</v>
      </c>
    </row>
    <row r="24" spans="1:12">
      <c r="A24" s="13">
        <v>6.75</v>
      </c>
      <c r="B24" s="8">
        <f t="shared" si="2"/>
        <v>25.5825</v>
      </c>
      <c r="C24" s="9">
        <f t="shared" si="0"/>
        <v>2558.25</v>
      </c>
      <c r="D24" s="8">
        <f t="shared" si="1"/>
        <v>2.5582500000000001</v>
      </c>
      <c r="E24" s="8">
        <f t="shared" si="3"/>
        <v>8.9538750000000014E-2</v>
      </c>
      <c r="F24" s="21">
        <f t="shared" si="4"/>
        <v>5.8142045454545457</v>
      </c>
      <c r="G24" s="17">
        <v>16.5</v>
      </c>
      <c r="H24" s="18">
        <f t="shared" si="5"/>
        <v>62.535000000000004</v>
      </c>
      <c r="I24" s="19">
        <f t="shared" si="6"/>
        <v>6253.5</v>
      </c>
      <c r="J24" s="18">
        <f t="shared" si="7"/>
        <v>6.2534999999999998</v>
      </c>
      <c r="K24" s="18">
        <f t="shared" si="8"/>
        <v>218.87250000000003</v>
      </c>
      <c r="L24" s="22">
        <f t="shared" si="9"/>
        <v>14.2125</v>
      </c>
    </row>
    <row r="25" spans="1:12">
      <c r="A25" s="17">
        <v>7</v>
      </c>
      <c r="B25" s="18">
        <f t="shared" si="2"/>
        <v>26.53</v>
      </c>
      <c r="C25" s="19">
        <f t="shared" si="0"/>
        <v>2653</v>
      </c>
      <c r="D25" s="18">
        <f t="shared" si="1"/>
        <v>2.653</v>
      </c>
      <c r="E25" s="18">
        <f t="shared" si="3"/>
        <v>9.2855000000000007E-2</v>
      </c>
      <c r="F25" s="22">
        <f t="shared" si="4"/>
        <v>6.0295454545454543</v>
      </c>
      <c r="G25" s="17">
        <v>16.75</v>
      </c>
      <c r="H25" s="18">
        <f t="shared" si="5"/>
        <v>63.482500000000002</v>
      </c>
      <c r="I25" s="19">
        <f t="shared" si="6"/>
        <v>6348.25</v>
      </c>
      <c r="J25" s="18">
        <f t="shared" si="7"/>
        <v>6.3482500000000002</v>
      </c>
      <c r="K25" s="18">
        <f t="shared" si="8"/>
        <v>222.18875000000003</v>
      </c>
      <c r="L25" s="22">
        <f t="shared" si="9"/>
        <v>14.427840909090909</v>
      </c>
    </row>
    <row r="26" spans="1:12">
      <c r="A26" s="13">
        <v>7.25</v>
      </c>
      <c r="B26" s="8">
        <f t="shared" si="2"/>
        <v>27.477499999999999</v>
      </c>
      <c r="C26" s="9">
        <f t="shared" si="0"/>
        <v>2747.75</v>
      </c>
      <c r="D26" s="8">
        <f t="shared" si="1"/>
        <v>2.7477499999999999</v>
      </c>
      <c r="E26" s="8">
        <f t="shared" si="3"/>
        <v>9.617125E-2</v>
      </c>
      <c r="F26" s="21">
        <f t="shared" si="4"/>
        <v>6.2448863636363638</v>
      </c>
      <c r="G26" s="17">
        <v>17</v>
      </c>
      <c r="H26" s="18">
        <f t="shared" si="5"/>
        <v>64.430000000000007</v>
      </c>
      <c r="I26" s="19">
        <f t="shared" si="6"/>
        <v>6443.0000000000009</v>
      </c>
      <c r="J26" s="18">
        <f t="shared" si="7"/>
        <v>6.4430000000000005</v>
      </c>
      <c r="K26" s="18">
        <f t="shared" si="8"/>
        <v>225.50500000000005</v>
      </c>
      <c r="L26" s="22">
        <f t="shared" si="9"/>
        <v>14.643181818181819</v>
      </c>
    </row>
    <row r="27" spans="1:12">
      <c r="A27" s="13">
        <v>7.5</v>
      </c>
      <c r="B27" s="8">
        <f t="shared" si="2"/>
        <v>28.425000000000001</v>
      </c>
      <c r="C27" s="9">
        <f t="shared" si="0"/>
        <v>2842.5</v>
      </c>
      <c r="D27" s="8">
        <f t="shared" si="1"/>
        <v>2.8424999999999998</v>
      </c>
      <c r="E27" s="8">
        <f t="shared" si="3"/>
        <v>9.9487500000000006E-2</v>
      </c>
      <c r="F27" s="21">
        <f t="shared" si="4"/>
        <v>6.4602272727272725</v>
      </c>
      <c r="G27" s="17">
        <v>17.25</v>
      </c>
      <c r="H27" s="18">
        <f t="shared" si="5"/>
        <v>65.377499999999998</v>
      </c>
      <c r="I27" s="19">
        <f t="shared" si="6"/>
        <v>6537.75</v>
      </c>
      <c r="J27" s="18">
        <f t="shared" si="7"/>
        <v>6.53775</v>
      </c>
      <c r="K27" s="18">
        <f t="shared" si="8"/>
        <v>228.82125000000002</v>
      </c>
      <c r="L27" s="22">
        <f t="shared" si="9"/>
        <v>14.858522727272728</v>
      </c>
    </row>
    <row r="28" spans="1:12">
      <c r="A28" s="13">
        <v>7.75</v>
      </c>
      <c r="B28" s="8">
        <f t="shared" si="2"/>
        <v>29.372499999999999</v>
      </c>
      <c r="C28" s="9">
        <f t="shared" si="0"/>
        <v>2937.25</v>
      </c>
      <c r="D28" s="8">
        <f t="shared" si="1"/>
        <v>2.9372500000000001</v>
      </c>
      <c r="E28" s="8">
        <f t="shared" si="3"/>
        <v>0.10280375000000001</v>
      </c>
      <c r="F28" s="21">
        <f t="shared" si="4"/>
        <v>6.675568181818182</v>
      </c>
      <c r="G28" s="17">
        <v>17.5</v>
      </c>
      <c r="H28" s="18">
        <f t="shared" si="5"/>
        <v>66.325000000000003</v>
      </c>
      <c r="I28" s="19">
        <f t="shared" si="6"/>
        <v>6632.5</v>
      </c>
      <c r="J28" s="18">
        <f t="shared" si="7"/>
        <v>6.6325000000000003</v>
      </c>
      <c r="K28" s="18">
        <f t="shared" si="8"/>
        <v>232.13750000000002</v>
      </c>
      <c r="L28" s="22">
        <f t="shared" si="9"/>
        <v>15.073863636363637</v>
      </c>
    </row>
    <row r="29" spans="1:12">
      <c r="A29" s="17">
        <v>8</v>
      </c>
      <c r="B29" s="18">
        <f t="shared" si="2"/>
        <v>30.32</v>
      </c>
      <c r="C29" s="19">
        <f t="shared" si="0"/>
        <v>3032</v>
      </c>
      <c r="D29" s="18">
        <f t="shared" si="1"/>
        <v>3.032</v>
      </c>
      <c r="E29" s="18">
        <f t="shared" si="3"/>
        <v>0.10612000000000001</v>
      </c>
      <c r="F29" s="22">
        <f t="shared" si="4"/>
        <v>6.8909090909090907</v>
      </c>
      <c r="G29" s="17">
        <v>17.75</v>
      </c>
      <c r="H29" s="18">
        <f t="shared" si="5"/>
        <v>67.272499999999994</v>
      </c>
      <c r="I29" s="19">
        <f t="shared" si="6"/>
        <v>6727.2499999999991</v>
      </c>
      <c r="J29" s="18">
        <f t="shared" si="7"/>
        <v>6.7272499999999988</v>
      </c>
      <c r="K29" s="18">
        <f t="shared" si="8"/>
        <v>235.45374999999999</v>
      </c>
      <c r="L29" s="22">
        <f t="shared" si="9"/>
        <v>15.289204545454544</v>
      </c>
    </row>
    <row r="30" spans="1:12">
      <c r="A30" s="13">
        <v>8.25</v>
      </c>
      <c r="B30" s="8">
        <f t="shared" si="2"/>
        <v>31.267500000000002</v>
      </c>
      <c r="C30" s="9">
        <f t="shared" si="0"/>
        <v>3126.75</v>
      </c>
      <c r="D30" s="8">
        <f t="shared" si="1"/>
        <v>3.1267499999999999</v>
      </c>
      <c r="E30" s="8">
        <f t="shared" si="3"/>
        <v>0.10943625000000001</v>
      </c>
      <c r="F30" s="21">
        <f t="shared" si="4"/>
        <v>7.1062500000000002</v>
      </c>
      <c r="G30" s="17">
        <v>18</v>
      </c>
      <c r="H30" s="18">
        <f t="shared" si="5"/>
        <v>68.22</v>
      </c>
      <c r="I30" s="19">
        <f t="shared" si="6"/>
        <v>6822</v>
      </c>
      <c r="J30" s="18">
        <f t="shared" si="7"/>
        <v>6.8220000000000001</v>
      </c>
      <c r="K30" s="18">
        <f t="shared" si="8"/>
        <v>238.77</v>
      </c>
      <c r="L30" s="22">
        <f t="shared" si="9"/>
        <v>15.504545454545454</v>
      </c>
    </row>
    <row r="31" spans="1:12">
      <c r="A31" s="13">
        <v>8.5</v>
      </c>
      <c r="B31" s="8">
        <f t="shared" si="2"/>
        <v>32.215000000000003</v>
      </c>
      <c r="C31" s="9">
        <f t="shared" si="0"/>
        <v>3221.5000000000005</v>
      </c>
      <c r="D31" s="8">
        <f t="shared" si="1"/>
        <v>3.2215000000000003</v>
      </c>
      <c r="E31" s="8">
        <f t="shared" si="3"/>
        <v>0.11275250000000002</v>
      </c>
      <c r="F31" s="21">
        <f t="shared" si="4"/>
        <v>7.3215909090909097</v>
      </c>
      <c r="G31" s="17">
        <v>18.25</v>
      </c>
      <c r="H31" s="18">
        <f t="shared" si="5"/>
        <v>69.167500000000004</v>
      </c>
      <c r="I31" s="19">
        <f t="shared" si="6"/>
        <v>6916.75</v>
      </c>
      <c r="J31" s="18">
        <f t="shared" si="7"/>
        <v>6.9167500000000004</v>
      </c>
      <c r="K31" s="18">
        <f t="shared" si="8"/>
        <v>242.08625000000004</v>
      </c>
      <c r="L31" s="22">
        <f t="shared" si="9"/>
        <v>15.719886363636364</v>
      </c>
    </row>
    <row r="32" spans="1:12">
      <c r="A32" s="13">
        <v>8.75</v>
      </c>
      <c r="B32" s="8">
        <f t="shared" si="2"/>
        <v>33.162500000000001</v>
      </c>
      <c r="C32" s="9">
        <f t="shared" si="0"/>
        <v>3316.25</v>
      </c>
      <c r="D32" s="8">
        <f t="shared" si="1"/>
        <v>3.3162500000000001</v>
      </c>
      <c r="E32" s="8">
        <f t="shared" si="3"/>
        <v>0.11606875000000001</v>
      </c>
      <c r="F32" s="21">
        <f t="shared" si="4"/>
        <v>7.5369318181818183</v>
      </c>
      <c r="G32" s="17">
        <v>18.5</v>
      </c>
      <c r="H32" s="18">
        <f t="shared" si="5"/>
        <v>70.114999999999995</v>
      </c>
      <c r="I32" s="19">
        <f t="shared" si="6"/>
        <v>7011.4999999999991</v>
      </c>
      <c r="J32" s="18">
        <f t="shared" si="7"/>
        <v>7.011499999999999</v>
      </c>
      <c r="K32" s="18">
        <f t="shared" si="8"/>
        <v>245.4025</v>
      </c>
      <c r="L32" s="22">
        <f t="shared" si="9"/>
        <v>15.935227272727271</v>
      </c>
    </row>
    <row r="33" spans="1:12">
      <c r="A33" s="17">
        <v>9</v>
      </c>
      <c r="B33" s="18">
        <f t="shared" si="2"/>
        <v>34.11</v>
      </c>
      <c r="C33" s="19">
        <f t="shared" si="0"/>
        <v>3411</v>
      </c>
      <c r="D33" s="18">
        <f t="shared" si="1"/>
        <v>3.411</v>
      </c>
      <c r="E33" s="18">
        <f t="shared" si="3"/>
        <v>0.11938500000000002</v>
      </c>
      <c r="F33" s="22">
        <f t="shared" si="4"/>
        <v>7.752272727272727</v>
      </c>
      <c r="G33" s="17">
        <v>18.75</v>
      </c>
      <c r="H33" s="18">
        <f t="shared" si="5"/>
        <v>71.0625</v>
      </c>
      <c r="I33" s="19">
        <f t="shared" si="6"/>
        <v>7106.25</v>
      </c>
      <c r="J33" s="18">
        <f t="shared" si="7"/>
        <v>7.1062500000000002</v>
      </c>
      <c r="K33" s="18">
        <f t="shared" si="8"/>
        <v>248.71875000000003</v>
      </c>
      <c r="L33" s="22">
        <f t="shared" si="9"/>
        <v>16.150568181818183</v>
      </c>
    </row>
    <row r="34" spans="1:12">
      <c r="A34" s="13">
        <v>9.25</v>
      </c>
      <c r="B34" s="8">
        <f t="shared" si="2"/>
        <v>35.057499999999997</v>
      </c>
      <c r="C34" s="9">
        <f t="shared" si="0"/>
        <v>3505.7499999999995</v>
      </c>
      <c r="D34" s="8">
        <f t="shared" si="1"/>
        <v>3.5057499999999995</v>
      </c>
      <c r="E34" s="8">
        <f t="shared" si="3"/>
        <v>0.12270125</v>
      </c>
      <c r="F34" s="21">
        <f t="shared" si="4"/>
        <v>7.9676136363636356</v>
      </c>
      <c r="G34" s="17">
        <v>19</v>
      </c>
      <c r="H34" s="18">
        <f t="shared" si="5"/>
        <v>72.010000000000005</v>
      </c>
      <c r="I34" s="19">
        <f t="shared" si="6"/>
        <v>7201.0000000000009</v>
      </c>
      <c r="J34" s="18">
        <f t="shared" si="7"/>
        <v>7.2010000000000005</v>
      </c>
      <c r="K34" s="18">
        <f t="shared" si="8"/>
        <v>252.03500000000005</v>
      </c>
      <c r="L34" s="22">
        <f t="shared" si="9"/>
        <v>16.365909090909092</v>
      </c>
    </row>
    <row r="35" spans="1:12">
      <c r="A35" s="13">
        <v>9.5</v>
      </c>
      <c r="B35" s="8">
        <f t="shared" si="2"/>
        <v>36.005000000000003</v>
      </c>
      <c r="C35" s="9">
        <f t="shared" si="0"/>
        <v>3600.5000000000005</v>
      </c>
      <c r="D35" s="8">
        <f t="shared" si="1"/>
        <v>3.6005000000000003</v>
      </c>
      <c r="E35" s="8">
        <f t="shared" si="3"/>
        <v>0.12601750000000003</v>
      </c>
      <c r="F35" s="21">
        <f t="shared" si="4"/>
        <v>8.182954545454546</v>
      </c>
      <c r="G35" s="17">
        <v>19.25</v>
      </c>
      <c r="H35" s="18">
        <f t="shared" si="5"/>
        <v>72.957499999999996</v>
      </c>
      <c r="I35" s="19">
        <f t="shared" si="6"/>
        <v>7295.75</v>
      </c>
      <c r="J35" s="18">
        <f t="shared" si="7"/>
        <v>7.29575</v>
      </c>
      <c r="K35" s="18">
        <f t="shared" si="8"/>
        <v>255.35125000000002</v>
      </c>
      <c r="L35" s="22">
        <f t="shared" si="9"/>
        <v>16.581250000000001</v>
      </c>
    </row>
    <row r="36" spans="1:12">
      <c r="A36" s="13">
        <v>9.75</v>
      </c>
      <c r="B36" s="8">
        <f t="shared" si="2"/>
        <v>36.952500000000001</v>
      </c>
      <c r="C36" s="9">
        <f t="shared" si="0"/>
        <v>3695.25</v>
      </c>
      <c r="D36" s="8">
        <f t="shared" si="1"/>
        <v>3.6952500000000001</v>
      </c>
      <c r="E36" s="8">
        <f t="shared" si="3"/>
        <v>0.12933375000000003</v>
      </c>
      <c r="F36" s="21">
        <f t="shared" si="4"/>
        <v>8.3982954545454547</v>
      </c>
      <c r="G36" s="17">
        <v>19.5</v>
      </c>
      <c r="H36" s="18">
        <f t="shared" si="5"/>
        <v>73.905000000000001</v>
      </c>
      <c r="I36" s="19">
        <f t="shared" si="6"/>
        <v>7390.5</v>
      </c>
      <c r="J36" s="18">
        <f t="shared" si="7"/>
        <v>7.3905000000000003</v>
      </c>
      <c r="K36" s="18">
        <f t="shared" si="8"/>
        <v>258.66750000000002</v>
      </c>
      <c r="L36" s="22">
        <f t="shared" si="9"/>
        <v>16.796590909090909</v>
      </c>
    </row>
    <row r="37" spans="1:12">
      <c r="A37" s="17">
        <v>10</v>
      </c>
      <c r="B37" s="18">
        <f t="shared" si="2"/>
        <v>37.9</v>
      </c>
      <c r="C37" s="19">
        <f t="shared" si="0"/>
        <v>3790</v>
      </c>
      <c r="D37" s="18">
        <f t="shared" si="1"/>
        <v>3.79</v>
      </c>
      <c r="E37" s="18">
        <f t="shared" si="3"/>
        <v>0.13265000000000002</v>
      </c>
      <c r="F37" s="22">
        <f t="shared" si="4"/>
        <v>8.6136363636363633</v>
      </c>
      <c r="G37" s="17">
        <v>19.75</v>
      </c>
      <c r="H37" s="18">
        <f t="shared" si="5"/>
        <v>74.852500000000006</v>
      </c>
      <c r="I37" s="19">
        <f t="shared" si="6"/>
        <v>7485.2500000000009</v>
      </c>
      <c r="J37" s="18">
        <f t="shared" si="7"/>
        <v>7.4852500000000006</v>
      </c>
      <c r="K37" s="18">
        <f t="shared" si="8"/>
        <v>261.98375000000004</v>
      </c>
      <c r="L37" s="22">
        <f t="shared" si="9"/>
        <v>17.011931818181822</v>
      </c>
    </row>
    <row r="38" spans="1:12">
      <c r="A38" s="13">
        <v>10.25</v>
      </c>
      <c r="B38" s="8">
        <f t="shared" si="2"/>
        <v>38.847500000000004</v>
      </c>
      <c r="C38" s="9">
        <f t="shared" si="0"/>
        <v>3884.7500000000005</v>
      </c>
      <c r="D38" s="8">
        <f t="shared" si="1"/>
        <v>3.8847500000000004</v>
      </c>
      <c r="E38" s="8">
        <f t="shared" si="3"/>
        <v>0.13596625000000004</v>
      </c>
      <c r="F38" s="21">
        <f t="shared" si="4"/>
        <v>8.8289772727272737</v>
      </c>
      <c r="G38" s="17">
        <v>20</v>
      </c>
      <c r="H38" s="18">
        <f t="shared" si="5"/>
        <v>75.8</v>
      </c>
      <c r="I38" s="19">
        <f t="shared" si="6"/>
        <v>7580</v>
      </c>
      <c r="J38" s="18">
        <f t="shared" si="7"/>
        <v>7.58</v>
      </c>
      <c r="K38" s="18">
        <f t="shared" si="8"/>
        <v>265.3</v>
      </c>
      <c r="L38" s="22">
        <f t="shared" si="9"/>
        <v>17.227272727272727</v>
      </c>
    </row>
    <row r="39" spans="1:12">
      <c r="A39" s="13">
        <v>10.5</v>
      </c>
      <c r="B39" s="8">
        <f t="shared" si="2"/>
        <v>39.795000000000002</v>
      </c>
      <c r="C39" s="9">
        <f t="shared" si="0"/>
        <v>3979.5</v>
      </c>
      <c r="D39" s="8">
        <f t="shared" si="1"/>
        <v>3.9794999999999998</v>
      </c>
      <c r="E39" s="8">
        <f t="shared" si="3"/>
        <v>0.1392825</v>
      </c>
      <c r="F39" s="21">
        <f t="shared" si="4"/>
        <v>9.0443181818181824</v>
      </c>
      <c r="G39" s="17">
        <v>20.25</v>
      </c>
      <c r="H39" s="18">
        <f t="shared" si="5"/>
        <v>76.747500000000002</v>
      </c>
      <c r="I39" s="19">
        <f t="shared" si="6"/>
        <v>7674.75</v>
      </c>
      <c r="J39" s="18">
        <f t="shared" si="7"/>
        <v>7.6747500000000004</v>
      </c>
      <c r="K39" s="18">
        <f t="shared" si="8"/>
        <v>268.61625000000004</v>
      </c>
      <c r="L39" s="22">
        <f t="shared" si="9"/>
        <v>17.442613636363635</v>
      </c>
    </row>
    <row r="40" spans="1:12">
      <c r="A40" s="13">
        <v>10.75</v>
      </c>
      <c r="B40" s="8">
        <f t="shared" si="2"/>
        <v>40.7425</v>
      </c>
      <c r="C40" s="9">
        <f t="shared" si="0"/>
        <v>4074.25</v>
      </c>
      <c r="D40" s="8">
        <f t="shared" si="1"/>
        <v>4.0742500000000001</v>
      </c>
      <c r="E40" s="8">
        <f t="shared" si="3"/>
        <v>0.14259875000000002</v>
      </c>
      <c r="F40" s="21">
        <f t="shared" si="4"/>
        <v>9.259659090909091</v>
      </c>
      <c r="G40" s="17">
        <v>20.5</v>
      </c>
      <c r="H40" s="18">
        <f t="shared" si="5"/>
        <v>77.695000000000007</v>
      </c>
      <c r="I40" s="19">
        <f t="shared" si="6"/>
        <v>7769.5000000000009</v>
      </c>
      <c r="J40" s="18">
        <f t="shared" si="7"/>
        <v>7.7695000000000007</v>
      </c>
      <c r="K40" s="18">
        <f t="shared" si="8"/>
        <v>271.93250000000006</v>
      </c>
      <c r="L40" s="22">
        <f t="shared" si="9"/>
        <v>17.657954545454547</v>
      </c>
    </row>
    <row r="41" spans="1:12" ht="16" thickBot="1">
      <c r="A41" s="14">
        <v>11</v>
      </c>
      <c r="B41" s="15">
        <f t="shared" si="2"/>
        <v>41.69</v>
      </c>
      <c r="C41" s="16">
        <f t="shared" si="0"/>
        <v>4169</v>
      </c>
      <c r="D41" s="15">
        <f t="shared" si="1"/>
        <v>4.1689999999999996</v>
      </c>
      <c r="E41" s="15">
        <f t="shared" si="3"/>
        <v>0.14591499999999999</v>
      </c>
      <c r="F41" s="23">
        <f t="shared" si="4"/>
        <v>9.4749999999999996</v>
      </c>
      <c r="G41" s="28">
        <v>20.75</v>
      </c>
      <c r="H41" s="29">
        <f t="shared" si="5"/>
        <v>78.642499999999998</v>
      </c>
      <c r="I41" s="30">
        <f t="shared" si="6"/>
        <v>7864.25</v>
      </c>
      <c r="J41" s="29">
        <f t="shared" si="7"/>
        <v>7.8642500000000002</v>
      </c>
      <c r="K41" s="29">
        <f t="shared" si="8"/>
        <v>275.24875000000003</v>
      </c>
      <c r="L41" s="31">
        <f t="shared" si="9"/>
        <v>17.873295454545456</v>
      </c>
    </row>
  </sheetData>
  <mergeCells count="1">
    <mergeCell ref="A1:L1"/>
  </mergeCells>
  <phoneticPr fontId="4" type="noConversion"/>
  <pageMargins left="0.75" right="0.75" top="1" bottom="1" header="0.5" footer="0.5"/>
  <pageSetup scale="69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L43"/>
  <sheetViews>
    <sheetView showRuler="0" workbookViewId="0">
      <selection activeCell="A3" sqref="A3:C3"/>
    </sheetView>
  </sheetViews>
  <sheetFormatPr baseColWidth="10" defaultRowHeight="15" x14ac:dyDescent="0"/>
  <cols>
    <col min="1" max="1" width="9.6640625" customWidth="1"/>
    <col min="2" max="2" width="9.83203125" customWidth="1"/>
    <col min="3" max="3" width="13" customWidth="1"/>
    <col min="4" max="4" width="11" customWidth="1"/>
    <col min="5" max="5" width="12" customWidth="1"/>
    <col min="6" max="6" width="10.83203125" customWidth="1"/>
    <col min="7" max="7" width="9" customWidth="1"/>
    <col min="8" max="8" width="11.6640625" customWidth="1"/>
    <col min="9" max="9" width="13.6640625" customWidth="1"/>
    <col min="10" max="10" width="10.1640625" customWidth="1"/>
    <col min="11" max="11" width="13.5" customWidth="1"/>
    <col min="12" max="12" width="11.1640625" customWidth="1"/>
  </cols>
  <sheetData>
    <row r="2" spans="1:12" ht="39" customHeight="1">
      <c r="A2" s="87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39" customHeight="1" thickBot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41" customHeight="1" thickBot="1">
      <c r="A4" s="4" t="s">
        <v>3</v>
      </c>
      <c r="B4" s="5" t="s">
        <v>2</v>
      </c>
      <c r="C4" s="5" t="s">
        <v>6</v>
      </c>
      <c r="D4" s="5" t="s">
        <v>0</v>
      </c>
      <c r="E4" s="6" t="s">
        <v>1</v>
      </c>
      <c r="F4" s="7" t="s">
        <v>7</v>
      </c>
      <c r="G4" s="4" t="s">
        <v>3</v>
      </c>
      <c r="H4" s="5" t="s">
        <v>2</v>
      </c>
      <c r="I4" s="5" t="s">
        <v>6</v>
      </c>
      <c r="J4" s="5" t="s">
        <v>0</v>
      </c>
      <c r="K4" s="6" t="s">
        <v>1</v>
      </c>
      <c r="L4" s="7" t="s">
        <v>7</v>
      </c>
    </row>
    <row r="5" spans="1:12">
      <c r="A5" s="10">
        <v>1.5</v>
      </c>
      <c r="B5" s="11">
        <f>A5*3.79</f>
        <v>5.6850000000000005</v>
      </c>
      <c r="C5" s="12">
        <f xml:space="preserve"> (A5*3.79)*25</f>
        <v>142.125</v>
      </c>
      <c r="D5" s="11">
        <f t="shared" ref="D5:D43" si="0">C5/1000</f>
        <v>0.142125</v>
      </c>
      <c r="E5" s="11">
        <f>D5*0.035</f>
        <v>4.9743750000000005E-3</v>
      </c>
      <c r="F5" s="33">
        <f>C5/440</f>
        <v>0.32301136363636362</v>
      </c>
      <c r="G5" s="24">
        <v>11.25</v>
      </c>
      <c r="H5" s="25">
        <f>G5*3.79</f>
        <v>42.637500000000003</v>
      </c>
      <c r="I5" s="26">
        <f xml:space="preserve"> (G5*3.79)*25</f>
        <v>1065.9375</v>
      </c>
      <c r="J5" s="25">
        <f>I5/1000</f>
        <v>1.0659375</v>
      </c>
      <c r="K5" s="25">
        <f>I5*0.035</f>
        <v>37.307812500000004</v>
      </c>
      <c r="L5" s="27">
        <f>I5/440</f>
        <v>2.4225852272727271</v>
      </c>
    </row>
    <row r="6" spans="1:12">
      <c r="A6" s="13">
        <v>1.75</v>
      </c>
      <c r="B6" s="8">
        <f t="shared" ref="B6:B43" si="1">A6*3.79</f>
        <v>6.6325000000000003</v>
      </c>
      <c r="C6" s="9">
        <f t="shared" ref="C6:C43" si="2" xml:space="preserve"> (A6*3.79)*25</f>
        <v>165.8125</v>
      </c>
      <c r="D6" s="8">
        <f t="shared" si="0"/>
        <v>0.1658125</v>
      </c>
      <c r="E6" s="8">
        <f t="shared" ref="E6:E43" si="3">D6*0.035</f>
        <v>5.8034375000000004E-3</v>
      </c>
      <c r="F6" s="34">
        <f t="shared" ref="F6:F43" si="4">C6/440</f>
        <v>0.37684659090909089</v>
      </c>
      <c r="G6" s="17">
        <v>11.5</v>
      </c>
      <c r="H6" s="18">
        <f t="shared" ref="H6:H43" si="5">G6*3.79</f>
        <v>43.585000000000001</v>
      </c>
      <c r="I6" s="19">
        <f t="shared" ref="I6:I43" si="6" xml:space="preserve"> (G6*3.79)*25</f>
        <v>1089.625</v>
      </c>
      <c r="J6" s="18">
        <f t="shared" ref="J6:J43" si="7">I6/1000</f>
        <v>1.0896250000000001</v>
      </c>
      <c r="K6" s="18">
        <f t="shared" ref="K6:K43" si="8">I6*0.035</f>
        <v>38.136875000000003</v>
      </c>
      <c r="L6" s="22">
        <f t="shared" ref="L6:L43" si="9">I6/440</f>
        <v>2.4764204545454547</v>
      </c>
    </row>
    <row r="7" spans="1:12">
      <c r="A7" s="13">
        <v>2</v>
      </c>
      <c r="B7" s="8">
        <f t="shared" si="1"/>
        <v>7.58</v>
      </c>
      <c r="C7" s="9">
        <f t="shared" si="2"/>
        <v>189.5</v>
      </c>
      <c r="D7" s="8">
        <f t="shared" si="0"/>
        <v>0.1895</v>
      </c>
      <c r="E7" s="8">
        <f t="shared" si="3"/>
        <v>6.6325000000000004E-3</v>
      </c>
      <c r="F7" s="34">
        <f t="shared" si="4"/>
        <v>0.43068181818181817</v>
      </c>
      <c r="G7" s="17">
        <v>11.75</v>
      </c>
      <c r="H7" s="18">
        <f t="shared" si="5"/>
        <v>44.532499999999999</v>
      </c>
      <c r="I7" s="19">
        <f t="shared" si="6"/>
        <v>1113.3125</v>
      </c>
      <c r="J7" s="18">
        <f t="shared" si="7"/>
        <v>1.1133124999999999</v>
      </c>
      <c r="K7" s="18">
        <f t="shared" si="8"/>
        <v>38.965937500000003</v>
      </c>
      <c r="L7" s="22">
        <f t="shared" si="9"/>
        <v>2.5302556818181818</v>
      </c>
    </row>
    <row r="8" spans="1:12">
      <c r="A8" s="13">
        <v>2.25</v>
      </c>
      <c r="B8" s="8">
        <f t="shared" si="1"/>
        <v>8.5274999999999999</v>
      </c>
      <c r="C8" s="9">
        <f t="shared" si="2"/>
        <v>213.1875</v>
      </c>
      <c r="D8" s="8">
        <f t="shared" si="0"/>
        <v>0.2131875</v>
      </c>
      <c r="E8" s="8">
        <f t="shared" si="3"/>
        <v>7.4615625000000012E-3</v>
      </c>
      <c r="F8" s="34">
        <f t="shared" si="4"/>
        <v>0.48451704545454544</v>
      </c>
      <c r="G8" s="3">
        <v>12</v>
      </c>
      <c r="H8" s="1">
        <f t="shared" si="5"/>
        <v>45.480000000000004</v>
      </c>
      <c r="I8" s="2">
        <f t="shared" si="6"/>
        <v>1137</v>
      </c>
      <c r="J8" s="1">
        <f t="shared" si="7"/>
        <v>1.137</v>
      </c>
      <c r="K8" s="1">
        <f t="shared" si="8"/>
        <v>39.795000000000002</v>
      </c>
      <c r="L8" s="32">
        <f t="shared" si="9"/>
        <v>2.584090909090909</v>
      </c>
    </row>
    <row r="9" spans="1:12">
      <c r="A9" s="13">
        <v>2.5</v>
      </c>
      <c r="B9" s="8">
        <f t="shared" si="1"/>
        <v>9.4749999999999996</v>
      </c>
      <c r="C9" s="9">
        <f t="shared" si="2"/>
        <v>236.875</v>
      </c>
      <c r="D9" s="8">
        <f t="shared" si="0"/>
        <v>0.236875</v>
      </c>
      <c r="E9" s="8">
        <f t="shared" si="3"/>
        <v>8.2906250000000011E-3</v>
      </c>
      <c r="F9" s="34">
        <f t="shared" si="4"/>
        <v>0.53835227272727271</v>
      </c>
      <c r="G9" s="17">
        <v>12.25</v>
      </c>
      <c r="H9" s="18">
        <f t="shared" si="5"/>
        <v>46.427500000000002</v>
      </c>
      <c r="I9" s="19">
        <f t="shared" si="6"/>
        <v>1160.6875</v>
      </c>
      <c r="J9" s="18">
        <f t="shared" si="7"/>
        <v>1.1606875000000001</v>
      </c>
      <c r="K9" s="18">
        <f t="shared" si="8"/>
        <v>40.624062500000001</v>
      </c>
      <c r="L9" s="22">
        <f t="shared" si="9"/>
        <v>2.6379261363636362</v>
      </c>
    </row>
    <row r="10" spans="1:12">
      <c r="A10" s="13">
        <v>2.75</v>
      </c>
      <c r="B10" s="8">
        <f t="shared" si="1"/>
        <v>10.422499999999999</v>
      </c>
      <c r="C10" s="9">
        <f t="shared" si="2"/>
        <v>260.5625</v>
      </c>
      <c r="D10" s="8">
        <f t="shared" si="0"/>
        <v>0.26056249999999997</v>
      </c>
      <c r="E10" s="8">
        <f t="shared" si="3"/>
        <v>9.1196874999999993E-3</v>
      </c>
      <c r="F10" s="34">
        <f t="shared" si="4"/>
        <v>0.59218749999999998</v>
      </c>
      <c r="G10" s="17">
        <v>12.5</v>
      </c>
      <c r="H10" s="18">
        <f t="shared" si="5"/>
        <v>47.375</v>
      </c>
      <c r="I10" s="19">
        <f t="shared" si="6"/>
        <v>1184.375</v>
      </c>
      <c r="J10" s="18">
        <f t="shared" si="7"/>
        <v>1.184375</v>
      </c>
      <c r="K10" s="18">
        <f t="shared" si="8"/>
        <v>41.453125000000007</v>
      </c>
      <c r="L10" s="22">
        <f t="shared" si="9"/>
        <v>2.6917613636363638</v>
      </c>
    </row>
    <row r="11" spans="1:12">
      <c r="A11" s="13">
        <v>3</v>
      </c>
      <c r="B11" s="8">
        <f t="shared" si="1"/>
        <v>11.370000000000001</v>
      </c>
      <c r="C11" s="9">
        <f t="shared" si="2"/>
        <v>284.25</v>
      </c>
      <c r="D11" s="8">
        <f t="shared" si="0"/>
        <v>0.28425</v>
      </c>
      <c r="E11" s="8">
        <f t="shared" si="3"/>
        <v>9.948750000000001E-3</v>
      </c>
      <c r="F11" s="34">
        <f t="shared" si="4"/>
        <v>0.64602272727272725</v>
      </c>
      <c r="G11" s="17">
        <v>12.75</v>
      </c>
      <c r="H11" s="18">
        <f t="shared" si="5"/>
        <v>48.322499999999998</v>
      </c>
      <c r="I11" s="19">
        <f t="shared" si="6"/>
        <v>1208.0625</v>
      </c>
      <c r="J11" s="18">
        <f t="shared" si="7"/>
        <v>1.2080625</v>
      </c>
      <c r="K11" s="18">
        <f t="shared" si="8"/>
        <v>42.282187500000006</v>
      </c>
      <c r="L11" s="22">
        <f t="shared" si="9"/>
        <v>2.7455965909090909</v>
      </c>
    </row>
    <row r="12" spans="1:12">
      <c r="A12" s="13">
        <v>3.25</v>
      </c>
      <c r="B12" s="8">
        <f t="shared" si="1"/>
        <v>12.317500000000001</v>
      </c>
      <c r="C12" s="9">
        <f t="shared" si="2"/>
        <v>307.9375</v>
      </c>
      <c r="D12" s="8">
        <f t="shared" si="0"/>
        <v>0.30793749999999998</v>
      </c>
      <c r="E12" s="8">
        <f t="shared" si="3"/>
        <v>1.0777812500000001E-2</v>
      </c>
      <c r="F12" s="34">
        <f t="shared" si="4"/>
        <v>0.69985795454545452</v>
      </c>
      <c r="G12" s="3">
        <v>13</v>
      </c>
      <c r="H12" s="1">
        <f t="shared" si="5"/>
        <v>49.27</v>
      </c>
      <c r="I12" s="2">
        <f t="shared" si="6"/>
        <v>1231.75</v>
      </c>
      <c r="J12" s="1">
        <f t="shared" si="7"/>
        <v>1.2317499999999999</v>
      </c>
      <c r="K12" s="1">
        <f t="shared" si="8"/>
        <v>43.111250000000005</v>
      </c>
      <c r="L12" s="32">
        <f t="shared" si="9"/>
        <v>2.7994318181818181</v>
      </c>
    </row>
    <row r="13" spans="1:12">
      <c r="A13" s="13">
        <v>3.5</v>
      </c>
      <c r="B13" s="8">
        <f t="shared" si="1"/>
        <v>13.265000000000001</v>
      </c>
      <c r="C13" s="9">
        <f t="shared" si="2"/>
        <v>331.625</v>
      </c>
      <c r="D13" s="8">
        <f t="shared" si="0"/>
        <v>0.331625</v>
      </c>
      <c r="E13" s="8">
        <f t="shared" si="3"/>
        <v>1.1606875000000001E-2</v>
      </c>
      <c r="F13" s="34">
        <f t="shared" si="4"/>
        <v>0.75369318181818179</v>
      </c>
      <c r="G13" s="17">
        <v>13.25</v>
      </c>
      <c r="H13" s="18">
        <f t="shared" si="5"/>
        <v>50.217500000000001</v>
      </c>
      <c r="I13" s="19">
        <f t="shared" si="6"/>
        <v>1255.4375</v>
      </c>
      <c r="J13" s="18">
        <f t="shared" si="7"/>
        <v>1.2554375</v>
      </c>
      <c r="K13" s="18">
        <f t="shared" si="8"/>
        <v>43.940312500000005</v>
      </c>
      <c r="L13" s="22">
        <f t="shared" si="9"/>
        <v>2.8532670454545452</v>
      </c>
    </row>
    <row r="14" spans="1:12">
      <c r="A14" s="13">
        <v>3.75</v>
      </c>
      <c r="B14" s="8">
        <f t="shared" si="1"/>
        <v>14.2125</v>
      </c>
      <c r="C14" s="9">
        <f t="shared" si="2"/>
        <v>355.3125</v>
      </c>
      <c r="D14" s="8">
        <f t="shared" si="0"/>
        <v>0.35531249999999998</v>
      </c>
      <c r="E14" s="8">
        <f t="shared" si="3"/>
        <v>1.2435937500000001E-2</v>
      </c>
      <c r="F14" s="34">
        <f t="shared" si="4"/>
        <v>0.80752840909090906</v>
      </c>
      <c r="G14" s="17">
        <v>13.5</v>
      </c>
      <c r="H14" s="18">
        <f t="shared" si="5"/>
        <v>51.164999999999999</v>
      </c>
      <c r="I14" s="19">
        <f t="shared" si="6"/>
        <v>1279.125</v>
      </c>
      <c r="J14" s="18">
        <f t="shared" si="7"/>
        <v>1.2791250000000001</v>
      </c>
      <c r="K14" s="18">
        <f t="shared" si="8"/>
        <v>44.769375000000004</v>
      </c>
      <c r="L14" s="22">
        <f t="shared" si="9"/>
        <v>2.9071022727272728</v>
      </c>
    </row>
    <row r="15" spans="1:12">
      <c r="A15" s="13">
        <v>4</v>
      </c>
      <c r="B15" s="8">
        <f t="shared" si="1"/>
        <v>15.16</v>
      </c>
      <c r="C15" s="9">
        <f t="shared" si="2"/>
        <v>379</v>
      </c>
      <c r="D15" s="8">
        <f t="shared" si="0"/>
        <v>0.379</v>
      </c>
      <c r="E15" s="8">
        <f t="shared" si="3"/>
        <v>1.3265000000000001E-2</v>
      </c>
      <c r="F15" s="34">
        <f t="shared" si="4"/>
        <v>0.86136363636363633</v>
      </c>
      <c r="G15" s="17">
        <v>13.75</v>
      </c>
      <c r="H15" s="18">
        <f t="shared" si="5"/>
        <v>52.112499999999997</v>
      </c>
      <c r="I15" s="19">
        <f t="shared" si="6"/>
        <v>1302.8125</v>
      </c>
      <c r="J15" s="18">
        <f t="shared" si="7"/>
        <v>1.3028124999999999</v>
      </c>
      <c r="K15" s="18">
        <f t="shared" si="8"/>
        <v>45.598437500000003</v>
      </c>
      <c r="L15" s="22">
        <f t="shared" si="9"/>
        <v>2.9609375</v>
      </c>
    </row>
    <row r="16" spans="1:12">
      <c r="A16" s="13">
        <v>4.25</v>
      </c>
      <c r="B16" s="8">
        <f t="shared" si="1"/>
        <v>16.107500000000002</v>
      </c>
      <c r="C16" s="9">
        <f t="shared" si="2"/>
        <v>402.68750000000006</v>
      </c>
      <c r="D16" s="8">
        <f t="shared" si="0"/>
        <v>0.40268750000000003</v>
      </c>
      <c r="E16" s="8">
        <f t="shared" si="3"/>
        <v>1.4094062500000002E-2</v>
      </c>
      <c r="F16" s="34">
        <f t="shared" si="4"/>
        <v>0.91519886363636371</v>
      </c>
      <c r="G16" s="3">
        <v>14</v>
      </c>
      <c r="H16" s="1">
        <f t="shared" si="5"/>
        <v>53.06</v>
      </c>
      <c r="I16" s="2">
        <f t="shared" si="6"/>
        <v>1326.5</v>
      </c>
      <c r="J16" s="1">
        <f t="shared" si="7"/>
        <v>1.3265</v>
      </c>
      <c r="K16" s="1">
        <f t="shared" si="8"/>
        <v>46.427500000000002</v>
      </c>
      <c r="L16" s="32">
        <f t="shared" si="9"/>
        <v>3.0147727272727272</v>
      </c>
    </row>
    <row r="17" spans="1:12">
      <c r="A17" s="13">
        <v>4.5</v>
      </c>
      <c r="B17" s="8">
        <f t="shared" si="1"/>
        <v>17.055</v>
      </c>
      <c r="C17" s="9">
        <f t="shared" si="2"/>
        <v>426.375</v>
      </c>
      <c r="D17" s="8">
        <f t="shared" si="0"/>
        <v>0.426375</v>
      </c>
      <c r="E17" s="8">
        <f t="shared" si="3"/>
        <v>1.4923125000000002E-2</v>
      </c>
      <c r="F17" s="34">
        <f t="shared" si="4"/>
        <v>0.96903409090909087</v>
      </c>
      <c r="G17" s="17">
        <v>14.25</v>
      </c>
      <c r="H17" s="18">
        <f t="shared" si="5"/>
        <v>54.0075</v>
      </c>
      <c r="I17" s="19">
        <f t="shared" si="6"/>
        <v>1350.1875</v>
      </c>
      <c r="J17" s="18">
        <f t="shared" si="7"/>
        <v>1.3501875000000001</v>
      </c>
      <c r="K17" s="18">
        <f t="shared" si="8"/>
        <v>47.256562500000001</v>
      </c>
      <c r="L17" s="22">
        <f t="shared" si="9"/>
        <v>3.0686079545454548</v>
      </c>
    </row>
    <row r="18" spans="1:12">
      <c r="A18" s="13">
        <v>4.75</v>
      </c>
      <c r="B18" s="8">
        <f t="shared" si="1"/>
        <v>18.002500000000001</v>
      </c>
      <c r="C18" s="9">
        <f t="shared" si="2"/>
        <v>450.06250000000006</v>
      </c>
      <c r="D18" s="8">
        <f t="shared" si="0"/>
        <v>0.45006250000000003</v>
      </c>
      <c r="E18" s="8">
        <f t="shared" si="3"/>
        <v>1.5752187500000004E-2</v>
      </c>
      <c r="F18" s="34">
        <f t="shared" si="4"/>
        <v>1.0228693181818183</v>
      </c>
      <c r="G18" s="17">
        <v>14.5</v>
      </c>
      <c r="H18" s="18">
        <f t="shared" si="5"/>
        <v>54.954999999999998</v>
      </c>
      <c r="I18" s="19">
        <f t="shared" si="6"/>
        <v>1373.875</v>
      </c>
      <c r="J18" s="18">
        <f t="shared" si="7"/>
        <v>1.373875</v>
      </c>
      <c r="K18" s="18">
        <f t="shared" si="8"/>
        <v>48.085625000000007</v>
      </c>
      <c r="L18" s="22">
        <f t="shared" si="9"/>
        <v>3.1224431818181819</v>
      </c>
    </row>
    <row r="19" spans="1:12">
      <c r="A19" s="13">
        <v>5</v>
      </c>
      <c r="B19" s="8">
        <f t="shared" si="1"/>
        <v>18.95</v>
      </c>
      <c r="C19" s="9">
        <f t="shared" si="2"/>
        <v>473.75</v>
      </c>
      <c r="D19" s="8">
        <f t="shared" si="0"/>
        <v>0.47375</v>
      </c>
      <c r="E19" s="8">
        <f t="shared" si="3"/>
        <v>1.6581250000000002E-2</v>
      </c>
      <c r="F19" s="34">
        <f t="shared" si="4"/>
        <v>1.0767045454545454</v>
      </c>
      <c r="G19" s="17">
        <v>14.75</v>
      </c>
      <c r="H19" s="18">
        <f t="shared" si="5"/>
        <v>55.902500000000003</v>
      </c>
      <c r="I19" s="19">
        <f t="shared" si="6"/>
        <v>1397.5625</v>
      </c>
      <c r="J19" s="18">
        <f t="shared" si="7"/>
        <v>1.3975625</v>
      </c>
      <c r="K19" s="18">
        <f t="shared" si="8"/>
        <v>48.914687500000007</v>
      </c>
      <c r="L19" s="22">
        <f t="shared" si="9"/>
        <v>3.1762784090909091</v>
      </c>
    </row>
    <row r="20" spans="1:12">
      <c r="A20" s="13">
        <v>5.25</v>
      </c>
      <c r="B20" s="8">
        <f t="shared" si="1"/>
        <v>19.897500000000001</v>
      </c>
      <c r="C20" s="9">
        <f t="shared" si="2"/>
        <v>497.4375</v>
      </c>
      <c r="D20" s="8">
        <f t="shared" si="0"/>
        <v>0.49743749999999998</v>
      </c>
      <c r="E20" s="8">
        <f t="shared" si="3"/>
        <v>1.74103125E-2</v>
      </c>
      <c r="F20" s="34">
        <f t="shared" si="4"/>
        <v>1.1305397727272728</v>
      </c>
      <c r="G20" s="3">
        <v>15</v>
      </c>
      <c r="H20" s="1">
        <f t="shared" si="5"/>
        <v>56.85</v>
      </c>
      <c r="I20" s="2">
        <f t="shared" si="6"/>
        <v>1421.25</v>
      </c>
      <c r="J20" s="1">
        <f t="shared" si="7"/>
        <v>1.4212499999999999</v>
      </c>
      <c r="K20" s="1">
        <f t="shared" si="8"/>
        <v>49.743750000000006</v>
      </c>
      <c r="L20" s="32">
        <f t="shared" si="9"/>
        <v>3.2301136363636362</v>
      </c>
    </row>
    <row r="21" spans="1:12">
      <c r="A21" s="13">
        <v>5.5</v>
      </c>
      <c r="B21" s="8">
        <f t="shared" si="1"/>
        <v>20.844999999999999</v>
      </c>
      <c r="C21" s="9">
        <f t="shared" si="2"/>
        <v>521.125</v>
      </c>
      <c r="D21" s="8">
        <f t="shared" si="0"/>
        <v>0.52112499999999995</v>
      </c>
      <c r="E21" s="8">
        <f t="shared" si="3"/>
        <v>1.8239374999999999E-2</v>
      </c>
      <c r="F21" s="34">
        <f t="shared" si="4"/>
        <v>1.184375</v>
      </c>
      <c r="G21" s="17">
        <v>15.25</v>
      </c>
      <c r="H21" s="18">
        <f t="shared" si="5"/>
        <v>57.797499999999999</v>
      </c>
      <c r="I21" s="19">
        <f t="shared" si="6"/>
        <v>1444.9375</v>
      </c>
      <c r="J21" s="18">
        <f t="shared" si="7"/>
        <v>1.4449375</v>
      </c>
      <c r="K21" s="18">
        <f t="shared" si="8"/>
        <v>50.572812500000005</v>
      </c>
      <c r="L21" s="22">
        <f t="shared" si="9"/>
        <v>3.2839488636363638</v>
      </c>
    </row>
    <row r="22" spans="1:12">
      <c r="A22" s="13">
        <v>5.75</v>
      </c>
      <c r="B22" s="8">
        <f t="shared" si="1"/>
        <v>21.7925</v>
      </c>
      <c r="C22" s="9">
        <f t="shared" si="2"/>
        <v>544.8125</v>
      </c>
      <c r="D22" s="8">
        <f t="shared" si="0"/>
        <v>0.54481250000000003</v>
      </c>
      <c r="E22" s="8">
        <f t="shared" si="3"/>
        <v>1.9068437500000004E-2</v>
      </c>
      <c r="F22" s="34">
        <f t="shared" si="4"/>
        <v>1.2382102272727273</v>
      </c>
      <c r="G22" s="17">
        <v>15.5</v>
      </c>
      <c r="H22" s="18">
        <f t="shared" si="5"/>
        <v>58.744999999999997</v>
      </c>
      <c r="I22" s="19">
        <f t="shared" si="6"/>
        <v>1468.625</v>
      </c>
      <c r="J22" s="18">
        <f t="shared" si="7"/>
        <v>1.4686250000000001</v>
      </c>
      <c r="K22" s="18">
        <f t="shared" si="8"/>
        <v>51.401875000000004</v>
      </c>
      <c r="L22" s="22">
        <f t="shared" si="9"/>
        <v>3.337784090909091</v>
      </c>
    </row>
    <row r="23" spans="1:12">
      <c r="A23" s="13">
        <v>6</v>
      </c>
      <c r="B23" s="8">
        <f t="shared" si="1"/>
        <v>22.740000000000002</v>
      </c>
      <c r="C23" s="9">
        <f t="shared" si="2"/>
        <v>568.5</v>
      </c>
      <c r="D23" s="8">
        <f t="shared" si="0"/>
        <v>0.56850000000000001</v>
      </c>
      <c r="E23" s="8">
        <f t="shared" si="3"/>
        <v>1.9897500000000002E-2</v>
      </c>
      <c r="F23" s="34">
        <f t="shared" si="4"/>
        <v>1.2920454545454545</v>
      </c>
      <c r="G23" s="17">
        <v>15.75</v>
      </c>
      <c r="H23" s="18">
        <f t="shared" si="5"/>
        <v>59.692500000000003</v>
      </c>
      <c r="I23" s="19">
        <f t="shared" si="6"/>
        <v>1492.3125</v>
      </c>
      <c r="J23" s="18">
        <f t="shared" si="7"/>
        <v>1.4923124999999999</v>
      </c>
      <c r="K23" s="18">
        <f t="shared" si="8"/>
        <v>52.230937500000003</v>
      </c>
      <c r="L23" s="22">
        <f t="shared" si="9"/>
        <v>3.3916193181818182</v>
      </c>
    </row>
    <row r="24" spans="1:12">
      <c r="A24" s="13">
        <v>6.25</v>
      </c>
      <c r="B24" s="8">
        <f t="shared" si="1"/>
        <v>23.6875</v>
      </c>
      <c r="C24" s="9">
        <f t="shared" si="2"/>
        <v>592.1875</v>
      </c>
      <c r="D24" s="8">
        <f t="shared" si="0"/>
        <v>0.59218749999999998</v>
      </c>
      <c r="E24" s="8">
        <f t="shared" si="3"/>
        <v>2.07265625E-2</v>
      </c>
      <c r="F24" s="34">
        <f t="shared" si="4"/>
        <v>1.3458806818181819</v>
      </c>
      <c r="G24" s="17">
        <v>16</v>
      </c>
      <c r="H24" s="18">
        <f t="shared" si="5"/>
        <v>60.64</v>
      </c>
      <c r="I24" s="19">
        <f t="shared" si="6"/>
        <v>1516</v>
      </c>
      <c r="J24" s="18">
        <f t="shared" si="7"/>
        <v>1.516</v>
      </c>
      <c r="K24" s="18">
        <f t="shared" si="8"/>
        <v>53.06</v>
      </c>
      <c r="L24" s="22">
        <f t="shared" si="9"/>
        <v>3.4454545454545453</v>
      </c>
    </row>
    <row r="25" spans="1:12">
      <c r="A25" s="13">
        <v>6.5</v>
      </c>
      <c r="B25" s="8">
        <f t="shared" si="1"/>
        <v>24.635000000000002</v>
      </c>
      <c r="C25" s="9">
        <f t="shared" si="2"/>
        <v>615.875</v>
      </c>
      <c r="D25" s="8">
        <f t="shared" si="0"/>
        <v>0.61587499999999995</v>
      </c>
      <c r="E25" s="8">
        <f t="shared" si="3"/>
        <v>2.1555625000000002E-2</v>
      </c>
      <c r="F25" s="34">
        <f t="shared" si="4"/>
        <v>1.399715909090909</v>
      </c>
      <c r="G25" s="17">
        <v>16.25</v>
      </c>
      <c r="H25" s="18">
        <f t="shared" si="5"/>
        <v>61.587499999999999</v>
      </c>
      <c r="I25" s="19">
        <f t="shared" si="6"/>
        <v>1539.6875</v>
      </c>
      <c r="J25" s="18">
        <f t="shared" si="7"/>
        <v>1.5396875000000001</v>
      </c>
      <c r="K25" s="18">
        <f t="shared" si="8"/>
        <v>53.889062500000009</v>
      </c>
      <c r="L25" s="22">
        <f t="shared" si="9"/>
        <v>3.4992897727272729</v>
      </c>
    </row>
    <row r="26" spans="1:12">
      <c r="A26" s="13">
        <v>6.75</v>
      </c>
      <c r="B26" s="8">
        <f t="shared" si="1"/>
        <v>25.5825</v>
      </c>
      <c r="C26" s="9">
        <f t="shared" si="2"/>
        <v>639.5625</v>
      </c>
      <c r="D26" s="8">
        <f t="shared" si="0"/>
        <v>0.63956250000000003</v>
      </c>
      <c r="E26" s="8">
        <f t="shared" si="3"/>
        <v>2.2384687500000004E-2</v>
      </c>
      <c r="F26" s="34">
        <f t="shared" si="4"/>
        <v>1.4535511363636364</v>
      </c>
      <c r="G26" s="17">
        <v>16.5</v>
      </c>
      <c r="H26" s="18">
        <f t="shared" si="5"/>
        <v>62.535000000000004</v>
      </c>
      <c r="I26" s="19">
        <f t="shared" si="6"/>
        <v>1563.375</v>
      </c>
      <c r="J26" s="18">
        <f t="shared" si="7"/>
        <v>1.563375</v>
      </c>
      <c r="K26" s="18">
        <f t="shared" si="8"/>
        <v>54.718125000000008</v>
      </c>
      <c r="L26" s="22">
        <f t="shared" si="9"/>
        <v>3.5531250000000001</v>
      </c>
    </row>
    <row r="27" spans="1:12">
      <c r="A27" s="17">
        <v>7</v>
      </c>
      <c r="B27" s="18">
        <f t="shared" si="1"/>
        <v>26.53</v>
      </c>
      <c r="C27" s="19">
        <f t="shared" si="2"/>
        <v>663.25</v>
      </c>
      <c r="D27" s="18">
        <f t="shared" si="0"/>
        <v>0.66325000000000001</v>
      </c>
      <c r="E27" s="18">
        <f t="shared" si="3"/>
        <v>2.3213750000000002E-2</v>
      </c>
      <c r="F27" s="35">
        <f t="shared" si="4"/>
        <v>1.5073863636363636</v>
      </c>
      <c r="G27" s="17">
        <v>16.75</v>
      </c>
      <c r="H27" s="18">
        <f t="shared" si="5"/>
        <v>63.482500000000002</v>
      </c>
      <c r="I27" s="19">
        <f t="shared" si="6"/>
        <v>1587.0625</v>
      </c>
      <c r="J27" s="18">
        <f t="shared" si="7"/>
        <v>1.5870625</v>
      </c>
      <c r="K27" s="18">
        <f t="shared" si="8"/>
        <v>55.547187500000007</v>
      </c>
      <c r="L27" s="22">
        <f t="shared" si="9"/>
        <v>3.6069602272727272</v>
      </c>
    </row>
    <row r="28" spans="1:12">
      <c r="A28" s="13">
        <v>7.25</v>
      </c>
      <c r="B28" s="8">
        <f t="shared" si="1"/>
        <v>27.477499999999999</v>
      </c>
      <c r="C28" s="9">
        <f t="shared" si="2"/>
        <v>686.9375</v>
      </c>
      <c r="D28" s="8">
        <f t="shared" si="0"/>
        <v>0.68693749999999998</v>
      </c>
      <c r="E28" s="8">
        <f t="shared" si="3"/>
        <v>2.40428125E-2</v>
      </c>
      <c r="F28" s="34">
        <f t="shared" si="4"/>
        <v>1.561221590909091</v>
      </c>
      <c r="G28" s="17">
        <v>17</v>
      </c>
      <c r="H28" s="18">
        <f t="shared" si="5"/>
        <v>64.430000000000007</v>
      </c>
      <c r="I28" s="19">
        <f t="shared" si="6"/>
        <v>1610.7500000000002</v>
      </c>
      <c r="J28" s="18">
        <f t="shared" si="7"/>
        <v>1.6107500000000001</v>
      </c>
      <c r="K28" s="18">
        <f t="shared" si="8"/>
        <v>56.376250000000013</v>
      </c>
      <c r="L28" s="22">
        <f t="shared" si="9"/>
        <v>3.6607954545454549</v>
      </c>
    </row>
    <row r="29" spans="1:12">
      <c r="A29" s="13">
        <v>7.5</v>
      </c>
      <c r="B29" s="8">
        <f t="shared" si="1"/>
        <v>28.425000000000001</v>
      </c>
      <c r="C29" s="9">
        <f t="shared" si="2"/>
        <v>710.625</v>
      </c>
      <c r="D29" s="8">
        <f t="shared" si="0"/>
        <v>0.71062499999999995</v>
      </c>
      <c r="E29" s="8">
        <f t="shared" si="3"/>
        <v>2.4871875000000002E-2</v>
      </c>
      <c r="F29" s="34">
        <f t="shared" si="4"/>
        <v>1.6150568181818181</v>
      </c>
      <c r="G29" s="17">
        <v>17.25</v>
      </c>
      <c r="H29" s="18">
        <f t="shared" si="5"/>
        <v>65.377499999999998</v>
      </c>
      <c r="I29" s="19">
        <f t="shared" si="6"/>
        <v>1634.4375</v>
      </c>
      <c r="J29" s="18">
        <f t="shared" si="7"/>
        <v>1.6344375</v>
      </c>
      <c r="K29" s="18">
        <f t="shared" si="8"/>
        <v>57.205312500000005</v>
      </c>
      <c r="L29" s="22">
        <f t="shared" si="9"/>
        <v>3.714630681818182</v>
      </c>
    </row>
    <row r="30" spans="1:12">
      <c r="A30" s="13">
        <v>7.75</v>
      </c>
      <c r="B30" s="8">
        <f t="shared" si="1"/>
        <v>29.372499999999999</v>
      </c>
      <c r="C30" s="9">
        <f t="shared" si="2"/>
        <v>734.3125</v>
      </c>
      <c r="D30" s="8">
        <f t="shared" si="0"/>
        <v>0.73431250000000003</v>
      </c>
      <c r="E30" s="8">
        <f t="shared" si="3"/>
        <v>2.5700937500000003E-2</v>
      </c>
      <c r="F30" s="34">
        <f t="shared" si="4"/>
        <v>1.6688920454545455</v>
      </c>
      <c r="G30" s="17">
        <v>17.5</v>
      </c>
      <c r="H30" s="18">
        <f t="shared" si="5"/>
        <v>66.325000000000003</v>
      </c>
      <c r="I30" s="19">
        <f t="shared" si="6"/>
        <v>1658.125</v>
      </c>
      <c r="J30" s="18">
        <f t="shared" si="7"/>
        <v>1.6581250000000001</v>
      </c>
      <c r="K30" s="18">
        <f t="shared" si="8"/>
        <v>58.034375000000004</v>
      </c>
      <c r="L30" s="22">
        <f t="shared" si="9"/>
        <v>3.7684659090909092</v>
      </c>
    </row>
    <row r="31" spans="1:12">
      <c r="A31" s="17">
        <v>8</v>
      </c>
      <c r="B31" s="18">
        <f t="shared" si="1"/>
        <v>30.32</v>
      </c>
      <c r="C31" s="19">
        <f t="shared" si="2"/>
        <v>758</v>
      </c>
      <c r="D31" s="18">
        <f t="shared" si="0"/>
        <v>0.75800000000000001</v>
      </c>
      <c r="E31" s="18">
        <f t="shared" si="3"/>
        <v>2.6530000000000001E-2</v>
      </c>
      <c r="F31" s="35">
        <f t="shared" si="4"/>
        <v>1.7227272727272727</v>
      </c>
      <c r="G31" s="17">
        <v>17.75</v>
      </c>
      <c r="H31" s="18">
        <f t="shared" si="5"/>
        <v>67.272499999999994</v>
      </c>
      <c r="I31" s="19">
        <f t="shared" si="6"/>
        <v>1681.8124999999998</v>
      </c>
      <c r="J31" s="18">
        <f t="shared" si="7"/>
        <v>1.6818124999999997</v>
      </c>
      <c r="K31" s="18">
        <f t="shared" si="8"/>
        <v>58.863437499999996</v>
      </c>
      <c r="L31" s="22">
        <f t="shared" si="9"/>
        <v>3.8223011363636359</v>
      </c>
    </row>
    <row r="32" spans="1:12">
      <c r="A32" s="13">
        <v>8.25</v>
      </c>
      <c r="B32" s="8">
        <f t="shared" si="1"/>
        <v>31.267500000000002</v>
      </c>
      <c r="C32" s="9">
        <f t="shared" si="2"/>
        <v>781.6875</v>
      </c>
      <c r="D32" s="8">
        <f t="shared" si="0"/>
        <v>0.78168749999999998</v>
      </c>
      <c r="E32" s="8">
        <f t="shared" si="3"/>
        <v>2.7359062500000003E-2</v>
      </c>
      <c r="F32" s="34">
        <f t="shared" si="4"/>
        <v>1.7765625</v>
      </c>
      <c r="G32" s="17">
        <v>18</v>
      </c>
      <c r="H32" s="18">
        <f t="shared" si="5"/>
        <v>68.22</v>
      </c>
      <c r="I32" s="19">
        <f t="shared" si="6"/>
        <v>1705.5</v>
      </c>
      <c r="J32" s="18">
        <f t="shared" si="7"/>
        <v>1.7055</v>
      </c>
      <c r="K32" s="18">
        <f t="shared" si="8"/>
        <v>59.692500000000003</v>
      </c>
      <c r="L32" s="22">
        <f t="shared" si="9"/>
        <v>3.8761363636363635</v>
      </c>
    </row>
    <row r="33" spans="1:12">
      <c r="A33" s="13">
        <v>8.5</v>
      </c>
      <c r="B33" s="8">
        <f t="shared" si="1"/>
        <v>32.215000000000003</v>
      </c>
      <c r="C33" s="9">
        <f t="shared" si="2"/>
        <v>805.37500000000011</v>
      </c>
      <c r="D33" s="8">
        <f t="shared" si="0"/>
        <v>0.80537500000000006</v>
      </c>
      <c r="E33" s="8">
        <f t="shared" si="3"/>
        <v>2.8188125000000005E-2</v>
      </c>
      <c r="F33" s="34">
        <f t="shared" si="4"/>
        <v>1.8303977272727274</v>
      </c>
      <c r="G33" s="17">
        <v>18.25</v>
      </c>
      <c r="H33" s="18">
        <f t="shared" si="5"/>
        <v>69.167500000000004</v>
      </c>
      <c r="I33" s="19">
        <f t="shared" si="6"/>
        <v>1729.1875</v>
      </c>
      <c r="J33" s="18">
        <f t="shared" si="7"/>
        <v>1.7291875000000001</v>
      </c>
      <c r="K33" s="18">
        <f t="shared" si="8"/>
        <v>60.521562500000009</v>
      </c>
      <c r="L33" s="22">
        <f t="shared" si="9"/>
        <v>3.9299715909090911</v>
      </c>
    </row>
    <row r="34" spans="1:12">
      <c r="A34" s="13">
        <v>8.75</v>
      </c>
      <c r="B34" s="8">
        <f t="shared" si="1"/>
        <v>33.162500000000001</v>
      </c>
      <c r="C34" s="9">
        <f t="shared" si="2"/>
        <v>829.0625</v>
      </c>
      <c r="D34" s="8">
        <f t="shared" si="0"/>
        <v>0.82906250000000004</v>
      </c>
      <c r="E34" s="8">
        <f t="shared" si="3"/>
        <v>2.9017187500000003E-2</v>
      </c>
      <c r="F34" s="34">
        <f t="shared" si="4"/>
        <v>1.8842329545454546</v>
      </c>
      <c r="G34" s="17">
        <v>18.5</v>
      </c>
      <c r="H34" s="18">
        <f t="shared" si="5"/>
        <v>70.114999999999995</v>
      </c>
      <c r="I34" s="19">
        <f t="shared" si="6"/>
        <v>1752.8749999999998</v>
      </c>
      <c r="J34" s="18">
        <f t="shared" si="7"/>
        <v>1.7528749999999997</v>
      </c>
      <c r="K34" s="18">
        <f t="shared" si="8"/>
        <v>61.350625000000001</v>
      </c>
      <c r="L34" s="22">
        <f t="shared" si="9"/>
        <v>3.9838068181818178</v>
      </c>
    </row>
    <row r="35" spans="1:12">
      <c r="A35" s="17">
        <v>9</v>
      </c>
      <c r="B35" s="18">
        <f t="shared" si="1"/>
        <v>34.11</v>
      </c>
      <c r="C35" s="19">
        <f t="shared" si="2"/>
        <v>852.75</v>
      </c>
      <c r="D35" s="18">
        <f t="shared" si="0"/>
        <v>0.85275000000000001</v>
      </c>
      <c r="E35" s="18">
        <f t="shared" si="3"/>
        <v>2.9846250000000005E-2</v>
      </c>
      <c r="F35" s="35">
        <f t="shared" si="4"/>
        <v>1.9380681818181817</v>
      </c>
      <c r="G35" s="17">
        <v>18.75</v>
      </c>
      <c r="H35" s="18">
        <f t="shared" si="5"/>
        <v>71.0625</v>
      </c>
      <c r="I35" s="19">
        <f t="shared" si="6"/>
        <v>1776.5625</v>
      </c>
      <c r="J35" s="18">
        <f t="shared" si="7"/>
        <v>1.7765625</v>
      </c>
      <c r="K35" s="18">
        <f t="shared" si="8"/>
        <v>62.179687500000007</v>
      </c>
      <c r="L35" s="22">
        <f t="shared" si="9"/>
        <v>4.0376420454545459</v>
      </c>
    </row>
    <row r="36" spans="1:12">
      <c r="A36" s="13">
        <v>9.25</v>
      </c>
      <c r="B36" s="8">
        <f t="shared" si="1"/>
        <v>35.057499999999997</v>
      </c>
      <c r="C36" s="9">
        <f t="shared" si="2"/>
        <v>876.43749999999989</v>
      </c>
      <c r="D36" s="8">
        <f t="shared" si="0"/>
        <v>0.87643749999999987</v>
      </c>
      <c r="E36" s="8">
        <f t="shared" si="3"/>
        <v>3.0675312499999999E-2</v>
      </c>
      <c r="F36" s="34">
        <f t="shared" si="4"/>
        <v>1.9919034090909089</v>
      </c>
      <c r="G36" s="17">
        <v>19</v>
      </c>
      <c r="H36" s="18">
        <f t="shared" si="5"/>
        <v>72.010000000000005</v>
      </c>
      <c r="I36" s="19">
        <f t="shared" si="6"/>
        <v>1800.2500000000002</v>
      </c>
      <c r="J36" s="18">
        <f t="shared" si="7"/>
        <v>1.8002500000000001</v>
      </c>
      <c r="K36" s="18">
        <f t="shared" si="8"/>
        <v>63.008750000000013</v>
      </c>
      <c r="L36" s="22">
        <f t="shared" si="9"/>
        <v>4.091477272727273</v>
      </c>
    </row>
    <row r="37" spans="1:12">
      <c r="A37" s="13">
        <v>9.5</v>
      </c>
      <c r="B37" s="8">
        <f t="shared" si="1"/>
        <v>36.005000000000003</v>
      </c>
      <c r="C37" s="9">
        <f t="shared" si="2"/>
        <v>900.12500000000011</v>
      </c>
      <c r="D37" s="8">
        <f t="shared" si="0"/>
        <v>0.90012500000000006</v>
      </c>
      <c r="E37" s="8">
        <f t="shared" si="3"/>
        <v>3.1504375000000008E-2</v>
      </c>
      <c r="F37" s="34">
        <f t="shared" si="4"/>
        <v>2.0457386363636365</v>
      </c>
      <c r="G37" s="17">
        <v>19.25</v>
      </c>
      <c r="H37" s="18">
        <f t="shared" si="5"/>
        <v>72.957499999999996</v>
      </c>
      <c r="I37" s="19">
        <f t="shared" si="6"/>
        <v>1823.9375</v>
      </c>
      <c r="J37" s="18">
        <f t="shared" si="7"/>
        <v>1.8239375</v>
      </c>
      <c r="K37" s="18">
        <f t="shared" si="8"/>
        <v>63.837812500000005</v>
      </c>
      <c r="L37" s="22">
        <f t="shared" si="9"/>
        <v>4.1453125000000002</v>
      </c>
    </row>
    <row r="38" spans="1:12">
      <c r="A38" s="13">
        <v>9.75</v>
      </c>
      <c r="B38" s="8">
        <f t="shared" si="1"/>
        <v>36.952500000000001</v>
      </c>
      <c r="C38" s="9">
        <f t="shared" si="2"/>
        <v>923.8125</v>
      </c>
      <c r="D38" s="8">
        <f t="shared" si="0"/>
        <v>0.92381250000000004</v>
      </c>
      <c r="E38" s="8">
        <f t="shared" si="3"/>
        <v>3.2333437500000006E-2</v>
      </c>
      <c r="F38" s="34">
        <f t="shared" si="4"/>
        <v>2.0995738636363637</v>
      </c>
      <c r="G38" s="17">
        <v>19.5</v>
      </c>
      <c r="H38" s="18">
        <f t="shared" si="5"/>
        <v>73.905000000000001</v>
      </c>
      <c r="I38" s="19">
        <f t="shared" si="6"/>
        <v>1847.625</v>
      </c>
      <c r="J38" s="18">
        <f t="shared" si="7"/>
        <v>1.8476250000000001</v>
      </c>
      <c r="K38" s="18">
        <f t="shared" si="8"/>
        <v>64.666875000000005</v>
      </c>
      <c r="L38" s="22">
        <f t="shared" si="9"/>
        <v>4.1991477272727273</v>
      </c>
    </row>
    <row r="39" spans="1:12">
      <c r="A39" s="17">
        <v>10</v>
      </c>
      <c r="B39" s="18">
        <f t="shared" si="1"/>
        <v>37.9</v>
      </c>
      <c r="C39" s="19">
        <f t="shared" si="2"/>
        <v>947.5</v>
      </c>
      <c r="D39" s="18">
        <f t="shared" si="0"/>
        <v>0.94750000000000001</v>
      </c>
      <c r="E39" s="18">
        <f t="shared" si="3"/>
        <v>3.3162500000000004E-2</v>
      </c>
      <c r="F39" s="35">
        <f t="shared" si="4"/>
        <v>2.1534090909090908</v>
      </c>
      <c r="G39" s="17">
        <v>19.75</v>
      </c>
      <c r="H39" s="18">
        <f t="shared" si="5"/>
        <v>74.852500000000006</v>
      </c>
      <c r="I39" s="19">
        <f t="shared" si="6"/>
        <v>1871.3125000000002</v>
      </c>
      <c r="J39" s="18">
        <f t="shared" si="7"/>
        <v>1.8713125000000002</v>
      </c>
      <c r="K39" s="18">
        <f t="shared" si="8"/>
        <v>65.495937500000011</v>
      </c>
      <c r="L39" s="22">
        <f t="shared" si="9"/>
        <v>4.2529829545454554</v>
      </c>
    </row>
    <row r="40" spans="1:12">
      <c r="A40" s="13">
        <v>10.25</v>
      </c>
      <c r="B40" s="8">
        <f t="shared" si="1"/>
        <v>38.847500000000004</v>
      </c>
      <c r="C40" s="9">
        <f t="shared" si="2"/>
        <v>971.18750000000011</v>
      </c>
      <c r="D40" s="8">
        <f t="shared" si="0"/>
        <v>0.97118750000000009</v>
      </c>
      <c r="E40" s="8">
        <f t="shared" si="3"/>
        <v>3.399156250000001E-2</v>
      </c>
      <c r="F40" s="34">
        <f t="shared" si="4"/>
        <v>2.2072443181818184</v>
      </c>
      <c r="G40" s="17">
        <v>20</v>
      </c>
      <c r="H40" s="18">
        <f t="shared" si="5"/>
        <v>75.8</v>
      </c>
      <c r="I40" s="19">
        <f t="shared" si="6"/>
        <v>1895</v>
      </c>
      <c r="J40" s="18">
        <f t="shared" si="7"/>
        <v>1.895</v>
      </c>
      <c r="K40" s="18">
        <f t="shared" si="8"/>
        <v>66.325000000000003</v>
      </c>
      <c r="L40" s="22">
        <f t="shared" si="9"/>
        <v>4.3068181818181817</v>
      </c>
    </row>
    <row r="41" spans="1:12">
      <c r="A41" s="13">
        <v>10.5</v>
      </c>
      <c r="B41" s="8">
        <f t="shared" si="1"/>
        <v>39.795000000000002</v>
      </c>
      <c r="C41" s="9">
        <f t="shared" si="2"/>
        <v>994.875</v>
      </c>
      <c r="D41" s="8">
        <f t="shared" si="0"/>
        <v>0.99487499999999995</v>
      </c>
      <c r="E41" s="8">
        <f t="shared" si="3"/>
        <v>3.4820625000000001E-2</v>
      </c>
      <c r="F41" s="34">
        <f t="shared" si="4"/>
        <v>2.2610795454545456</v>
      </c>
      <c r="G41" s="17">
        <v>20.25</v>
      </c>
      <c r="H41" s="18">
        <f t="shared" si="5"/>
        <v>76.747500000000002</v>
      </c>
      <c r="I41" s="19">
        <f t="shared" si="6"/>
        <v>1918.6875</v>
      </c>
      <c r="J41" s="18">
        <f t="shared" si="7"/>
        <v>1.9186875000000001</v>
      </c>
      <c r="K41" s="18">
        <f t="shared" si="8"/>
        <v>67.154062500000009</v>
      </c>
      <c r="L41" s="22">
        <f t="shared" si="9"/>
        <v>4.3606534090909088</v>
      </c>
    </row>
    <row r="42" spans="1:12">
      <c r="A42" s="13">
        <v>10.75</v>
      </c>
      <c r="B42" s="8">
        <f t="shared" si="1"/>
        <v>40.7425</v>
      </c>
      <c r="C42" s="9">
        <f t="shared" si="2"/>
        <v>1018.5625</v>
      </c>
      <c r="D42" s="8">
        <f t="shared" si="0"/>
        <v>1.0185625</v>
      </c>
      <c r="E42" s="8">
        <f t="shared" si="3"/>
        <v>3.5649687500000006E-2</v>
      </c>
      <c r="F42" s="34">
        <f t="shared" si="4"/>
        <v>2.3149147727272728</v>
      </c>
      <c r="G42" s="17">
        <v>20.5</v>
      </c>
      <c r="H42" s="18">
        <f t="shared" si="5"/>
        <v>77.695000000000007</v>
      </c>
      <c r="I42" s="19">
        <f t="shared" si="6"/>
        <v>1942.3750000000002</v>
      </c>
      <c r="J42" s="18">
        <f t="shared" si="7"/>
        <v>1.9423750000000002</v>
      </c>
      <c r="K42" s="18">
        <f t="shared" si="8"/>
        <v>67.983125000000015</v>
      </c>
      <c r="L42" s="22">
        <f t="shared" si="9"/>
        <v>4.4144886363636369</v>
      </c>
    </row>
    <row r="43" spans="1:12" ht="16" thickBot="1">
      <c r="A43" s="14">
        <v>11</v>
      </c>
      <c r="B43" s="15">
        <f t="shared" si="1"/>
        <v>41.69</v>
      </c>
      <c r="C43" s="16">
        <f t="shared" si="2"/>
        <v>1042.25</v>
      </c>
      <c r="D43" s="15">
        <f t="shared" si="0"/>
        <v>1.0422499999999999</v>
      </c>
      <c r="E43" s="15">
        <f t="shared" si="3"/>
        <v>3.6478749999999997E-2</v>
      </c>
      <c r="F43" s="36">
        <f t="shared" si="4"/>
        <v>2.3687499999999999</v>
      </c>
      <c r="G43" s="28">
        <v>20.75</v>
      </c>
      <c r="H43" s="29">
        <f t="shared" si="5"/>
        <v>78.642499999999998</v>
      </c>
      <c r="I43" s="30">
        <f t="shared" si="6"/>
        <v>1966.0625</v>
      </c>
      <c r="J43" s="29">
        <f t="shared" si="7"/>
        <v>1.9660625</v>
      </c>
      <c r="K43" s="29">
        <f t="shared" si="8"/>
        <v>68.812187500000007</v>
      </c>
      <c r="L43" s="31">
        <f t="shared" si="9"/>
        <v>4.468323863636364</v>
      </c>
    </row>
  </sheetData>
  <mergeCells count="1">
    <mergeCell ref="A2:L2"/>
  </mergeCells>
  <phoneticPr fontId="4" type="noConversion"/>
  <pageMargins left="0.75" right="0.75" top="1" bottom="1" header="0.5" footer="0.5"/>
  <pageSetup scale="69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Dosage Calculation</vt:lpstr>
      <vt:lpstr>BrewTan B</vt:lpstr>
      <vt:lpstr>Custom SMB Tables</vt:lpstr>
      <vt:lpstr>Mash Water Tables</vt:lpstr>
      <vt:lpstr>Sparge Water Tables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Chrispen</dc:creator>
  <cp:lastModifiedBy>Matthew Chrispen</cp:lastModifiedBy>
  <cp:lastPrinted>2016-06-04T14:16:26Z</cp:lastPrinted>
  <dcterms:created xsi:type="dcterms:W3CDTF">2016-05-04T17:37:07Z</dcterms:created>
  <dcterms:modified xsi:type="dcterms:W3CDTF">2016-07-30T15:01:43Z</dcterms:modified>
</cp:coreProperties>
</file>